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10 TEAC bak 09-15-10\2014 entries\"/>
    </mc:Choice>
  </mc:AlternateContent>
  <bookViews>
    <workbookView xWindow="0" yWindow="-390" windowWidth="23040" windowHeight="11160" tabRatio="703" activeTab="3"/>
  </bookViews>
  <sheets>
    <sheet name="Entrance Info" sheetId="1" r:id="rId1"/>
    <sheet name="Grds&amp;NYSTCE" sheetId="10" r:id="rId2"/>
    <sheet name="Int + PLP" sheetId="21" r:id="rId3"/>
    <sheet name="Svys" sheetId="19" r:id="rId4"/>
  </sheets>
  <calcPr calcId="152511"/>
</workbook>
</file>

<file path=xl/calcChain.xml><?xml version="1.0" encoding="utf-8"?>
<calcChain xmlns="http://schemas.openxmlformats.org/spreadsheetml/2006/main">
  <c r="AZ35" i="19" l="1"/>
  <c r="BG58" i="21"/>
  <c r="BG57" i="21"/>
  <c r="AU57" i="21"/>
  <c r="AU56" i="21"/>
  <c r="AU55" i="21"/>
  <c r="BT55" i="21" l="1"/>
  <c r="BS55" i="21"/>
  <c r="BS54" i="21"/>
  <c r="AK56" i="21"/>
  <c r="AK55" i="21"/>
  <c r="AZ36" i="19"/>
  <c r="BG54" i="21"/>
  <c r="AD55" i="21" l="1"/>
  <c r="AE55" i="21"/>
  <c r="AF55" i="21"/>
  <c r="AG55" i="21"/>
  <c r="AH55" i="21"/>
  <c r="AI55" i="21"/>
  <c r="AJ55" i="21"/>
  <c r="AC55" i="21"/>
  <c r="R57" i="21"/>
  <c r="S54" i="21"/>
  <c r="R58" i="21"/>
  <c r="S55" i="21"/>
  <c r="T55" i="21"/>
  <c r="U55" i="21"/>
  <c r="V55" i="21"/>
  <c r="R55" i="21"/>
  <c r="AA54" i="21"/>
  <c r="T54" i="21"/>
  <c r="U54" i="21"/>
  <c r="V54" i="21"/>
  <c r="R54" i="21"/>
  <c r="AA33" i="21"/>
  <c r="S34" i="21"/>
  <c r="T34" i="21"/>
  <c r="U34" i="21"/>
  <c r="V34" i="21"/>
  <c r="W34" i="21"/>
  <c r="X34" i="21"/>
  <c r="Y34" i="21"/>
  <c r="Z34" i="21"/>
  <c r="R34" i="21"/>
  <c r="S33" i="21"/>
  <c r="T33" i="21"/>
  <c r="U33" i="21"/>
  <c r="V33" i="21"/>
  <c r="W33" i="21"/>
  <c r="X33" i="21"/>
  <c r="Y33" i="21"/>
  <c r="Z33" i="21"/>
  <c r="R33" i="21"/>
  <c r="E33" i="21"/>
  <c r="F33" i="21"/>
  <c r="G33" i="21"/>
  <c r="H33" i="21"/>
  <c r="I33" i="21"/>
  <c r="J33" i="21"/>
  <c r="K33" i="21"/>
  <c r="L33" i="21"/>
  <c r="M33" i="21"/>
  <c r="N33" i="21"/>
  <c r="O33" i="21"/>
  <c r="D33" i="21"/>
  <c r="Q54" i="21"/>
  <c r="E55" i="21"/>
  <c r="F55" i="21"/>
  <c r="G55" i="21"/>
  <c r="H55" i="21"/>
  <c r="D55" i="21"/>
  <c r="P54" i="21"/>
  <c r="E54" i="21"/>
  <c r="F54" i="21"/>
  <c r="G54" i="21"/>
  <c r="H54" i="21"/>
  <c r="I54" i="21"/>
  <c r="J54" i="21"/>
  <c r="K54" i="21"/>
  <c r="D54" i="21"/>
  <c r="I66" i="21"/>
  <c r="I65" i="21"/>
  <c r="AW54" i="21" l="1"/>
  <c r="BG55" i="21"/>
  <c r="AX55" i="21"/>
  <c r="BG34" i="21"/>
  <c r="BG33" i="21"/>
  <c r="AY55" i="21"/>
  <c r="AZ55" i="21"/>
  <c r="BA55" i="21"/>
  <c r="BB55" i="21"/>
  <c r="BC55" i="21"/>
  <c r="BD55" i="21"/>
  <c r="AW55" i="21"/>
  <c r="AX34" i="21"/>
  <c r="AY34" i="21"/>
  <c r="AZ34" i="21"/>
  <c r="BA34" i="21"/>
  <c r="BB34" i="21"/>
  <c r="BC34" i="21"/>
  <c r="BD34" i="21"/>
  <c r="BE34" i="21"/>
  <c r="BF34" i="21"/>
  <c r="AW34" i="21"/>
  <c r="AX33" i="21"/>
  <c r="AY33" i="21"/>
  <c r="AZ33" i="21"/>
  <c r="BA33" i="21"/>
  <c r="BB33" i="21"/>
  <c r="BC33" i="21"/>
  <c r="BD33" i="21"/>
  <c r="BE33" i="21"/>
  <c r="BF33" i="21"/>
  <c r="AW33" i="21"/>
  <c r="AK54" i="21" l="1"/>
  <c r="AJ54" i="21"/>
  <c r="AI54" i="21"/>
  <c r="AH54" i="21"/>
  <c r="AG54" i="21"/>
  <c r="AF54" i="21"/>
  <c r="AE54" i="21"/>
  <c r="AD54" i="21"/>
  <c r="AC54" i="21"/>
  <c r="AL33" i="21"/>
  <c r="AK33" i="21"/>
  <c r="AD34" i="21"/>
  <c r="AE34" i="21"/>
  <c r="AF34" i="21"/>
  <c r="AC34" i="21"/>
  <c r="AD33" i="21"/>
  <c r="AE33" i="21"/>
  <c r="AF33" i="21"/>
  <c r="AC33" i="21"/>
  <c r="AX54" i="21"/>
  <c r="AY54" i="21"/>
  <c r="AZ54" i="21"/>
  <c r="BA54" i="21"/>
  <c r="BB54" i="21"/>
  <c r="BC54" i="21"/>
  <c r="BD54" i="21"/>
  <c r="AU33" i="21"/>
  <c r="AN34" i="21"/>
  <c r="AO34" i="21"/>
  <c r="AP34" i="21"/>
  <c r="AQ34" i="21"/>
  <c r="AR34" i="21"/>
  <c r="AS34" i="21"/>
  <c r="AT34" i="21"/>
  <c r="AM34" i="21"/>
  <c r="AN33" i="21"/>
  <c r="AO33" i="21"/>
  <c r="AP33" i="21"/>
  <c r="AQ33" i="21"/>
  <c r="AR33" i="21"/>
  <c r="AS33" i="21"/>
  <c r="AT33" i="21"/>
  <c r="AM33" i="21"/>
  <c r="AN54" i="21"/>
  <c r="AO54" i="21"/>
  <c r="AP54" i="21"/>
  <c r="AQ54" i="21"/>
  <c r="AR54" i="21"/>
  <c r="AS54" i="21"/>
  <c r="AN55" i="21"/>
  <c r="AO55" i="21"/>
  <c r="AP55" i="21"/>
  <c r="AQ55" i="21"/>
  <c r="AR55" i="21"/>
  <c r="AS55" i="21"/>
  <c r="AM55" i="21"/>
  <c r="AM54" i="21"/>
  <c r="BH43" i="10" l="1"/>
  <c r="BH42" i="10"/>
  <c r="D48" i="10"/>
  <c r="AB25" i="10"/>
  <c r="AB28" i="10"/>
  <c r="E47" i="10"/>
  <c r="E48" i="10"/>
  <c r="D47" i="10"/>
  <c r="D46" i="10"/>
  <c r="E46" i="10"/>
  <c r="E45" i="10"/>
  <c r="D45" i="10"/>
  <c r="AQ43" i="10" l="1"/>
  <c r="BE43" i="10"/>
  <c r="BD43" i="10"/>
  <c r="AP43" i="10"/>
  <c r="AQ42" i="10"/>
  <c r="AV43" i="10" l="1"/>
  <c r="AU43" i="10"/>
  <c r="AT43" i="10"/>
  <c r="AS43" i="10"/>
  <c r="AY43" i="10"/>
  <c r="BG42" i="10"/>
  <c r="AV42" i="10"/>
  <c r="AU42" i="10"/>
  <c r="BF42" i="10"/>
  <c r="AR42" i="10"/>
  <c r="BE42" i="10"/>
  <c r="AP42" i="10"/>
  <c r="BD42" i="10"/>
  <c r="AT42" i="10"/>
  <c r="AS42" i="10"/>
  <c r="AY42" i="10"/>
  <c r="AO42" i="10"/>
  <c r="AX42" i="10"/>
  <c r="AN42" i="10"/>
  <c r="AW42" i="10"/>
  <c r="AT29" i="10"/>
  <c r="AS29" i="10"/>
  <c r="AN11" i="10"/>
  <c r="AN29" i="10"/>
  <c r="AO29" i="10"/>
  <c r="AO11" i="10"/>
  <c r="BA42" i="10" l="1"/>
  <c r="BA43" i="10"/>
  <c r="AX43" i="10"/>
  <c r="AZ43" i="10"/>
  <c r="AW43" i="10"/>
  <c r="BB9" i="10"/>
  <c r="BB6" i="10"/>
  <c r="BB7" i="10"/>
  <c r="BB8" i="10"/>
  <c r="BB10" i="10"/>
  <c r="BB11" i="10"/>
  <c r="BB13" i="10"/>
  <c r="BB14" i="10"/>
  <c r="BB15" i="10"/>
  <c r="BB16" i="10"/>
  <c r="BB18" i="10"/>
  <c r="BB19" i="10"/>
  <c r="BB21" i="10"/>
  <c r="BB22" i="10"/>
  <c r="BB23" i="10"/>
  <c r="BB24" i="10"/>
  <c r="BB26" i="10"/>
  <c r="BB28" i="10"/>
  <c r="BB29" i="10"/>
  <c r="BB30" i="10"/>
  <c r="BB31" i="10"/>
  <c r="BB32" i="10"/>
  <c r="BB33" i="10"/>
  <c r="BB34" i="10"/>
  <c r="BB35" i="10"/>
  <c r="BB36" i="10"/>
  <c r="BB37" i="10"/>
  <c r="BB38" i="10"/>
  <c r="BB39" i="10"/>
  <c r="BB40" i="10"/>
  <c r="BB41" i="10"/>
  <c r="BA6" i="10"/>
  <c r="BA7" i="10"/>
  <c r="BA8" i="10"/>
  <c r="BA10" i="10"/>
  <c r="BA11" i="10"/>
  <c r="BA13" i="10"/>
  <c r="BA14" i="10"/>
  <c r="BA15" i="10"/>
  <c r="BA16" i="10"/>
  <c r="BA18" i="10"/>
  <c r="BA19" i="10"/>
  <c r="BA21" i="10"/>
  <c r="BA22" i="10"/>
  <c r="BA23" i="10"/>
  <c r="BA24" i="10"/>
  <c r="BA26" i="10"/>
  <c r="BA28" i="10"/>
  <c r="BA29" i="10"/>
  <c r="BA30" i="10"/>
  <c r="BA31" i="10"/>
  <c r="BA32" i="10"/>
  <c r="BA33" i="10"/>
  <c r="BA34" i="10"/>
  <c r="BA35" i="10"/>
  <c r="BA36" i="10"/>
  <c r="BA37" i="10"/>
  <c r="BA38" i="10"/>
  <c r="BA39" i="10"/>
  <c r="BA40" i="10"/>
  <c r="BA41" i="10"/>
  <c r="BA5" i="10"/>
  <c r="CI33" i="19" l="1"/>
  <c r="P33" i="21" l="1"/>
  <c r="AU54" i="21"/>
  <c r="AB54" i="21"/>
  <c r="AL54" i="21"/>
  <c r="BT54" i="21"/>
  <c r="AB33" i="21"/>
  <c r="AB10" i="21"/>
  <c r="AB11" i="21"/>
  <c r="AB12" i="21"/>
  <c r="AB13" i="21"/>
  <c r="AB14" i="21"/>
  <c r="AB15" i="21"/>
  <c r="AB16" i="21"/>
  <c r="AB17" i="21"/>
  <c r="AB18" i="21"/>
  <c r="AB20" i="21"/>
  <c r="AB21" i="21"/>
  <c r="AB22" i="21"/>
  <c r="AB23" i="21"/>
  <c r="AB25" i="21"/>
  <c r="AB26" i="21"/>
  <c r="AB27" i="21"/>
  <c r="AB29" i="21"/>
  <c r="AB30" i="21"/>
  <c r="AB31" i="21"/>
  <c r="AB32" i="21"/>
  <c r="AB9" i="21"/>
  <c r="AV33" i="21"/>
  <c r="AV10" i="21"/>
  <c r="AV11" i="21"/>
  <c r="AV12" i="21"/>
  <c r="AV13" i="21"/>
  <c r="AV14" i="21"/>
  <c r="AV15" i="21"/>
  <c r="AV16" i="21"/>
  <c r="AV17" i="21"/>
  <c r="AV18" i="21"/>
  <c r="AV20" i="21"/>
  <c r="AV21" i="21"/>
  <c r="AV22" i="21"/>
  <c r="AV23" i="21"/>
  <c r="AV25" i="21"/>
  <c r="AV26" i="21"/>
  <c r="AV27" i="21"/>
  <c r="AV29" i="21"/>
  <c r="AV30" i="21"/>
  <c r="AV31" i="21"/>
  <c r="AV32" i="21"/>
  <c r="AV9" i="21"/>
  <c r="AL10" i="21"/>
  <c r="AL11" i="21"/>
  <c r="AL12" i="21"/>
  <c r="AL13" i="21"/>
  <c r="AL14" i="21"/>
  <c r="AL15" i="21"/>
  <c r="AL16" i="21"/>
  <c r="AL17" i="21"/>
  <c r="AL18" i="21"/>
  <c r="AL20" i="21"/>
  <c r="AL21" i="21"/>
  <c r="AL22" i="21"/>
  <c r="AL23" i="21"/>
  <c r="AL25" i="21"/>
  <c r="AL26" i="21"/>
  <c r="AL27" i="21"/>
  <c r="AL29" i="21"/>
  <c r="AL30" i="21"/>
  <c r="AL31" i="21"/>
  <c r="AL32" i="21"/>
  <c r="AL9" i="21"/>
  <c r="BH10" i="21"/>
  <c r="BH11" i="21"/>
  <c r="BH12" i="21"/>
  <c r="BH13" i="21"/>
  <c r="BH14" i="21"/>
  <c r="BH15" i="21"/>
  <c r="BH16" i="21"/>
  <c r="BH17" i="21"/>
  <c r="BH18" i="21"/>
  <c r="BH20" i="21"/>
  <c r="BH21" i="21"/>
  <c r="BH22" i="21"/>
  <c r="BH23" i="21"/>
  <c r="BH25" i="21"/>
  <c r="BH26" i="21"/>
  <c r="BH27" i="21"/>
  <c r="BH29" i="21"/>
  <c r="BH30" i="21"/>
  <c r="BH31" i="21"/>
  <c r="BH32" i="21"/>
  <c r="BH9" i="21"/>
  <c r="BT33" i="21"/>
  <c r="BT10" i="21"/>
  <c r="BT11" i="21"/>
  <c r="BT12" i="21"/>
  <c r="BT13" i="21"/>
  <c r="BT14" i="21"/>
  <c r="BT15" i="21"/>
  <c r="BT16" i="21"/>
  <c r="BT17" i="21"/>
  <c r="BT18" i="21"/>
  <c r="BT20" i="21"/>
  <c r="BT21" i="21"/>
  <c r="BT22" i="21"/>
  <c r="BT23" i="21"/>
  <c r="BT25" i="21"/>
  <c r="BT26" i="21"/>
  <c r="BT27" i="21"/>
  <c r="BT30" i="21"/>
  <c r="BT31" i="21"/>
  <c r="BT32" i="21"/>
  <c r="BT9" i="21"/>
  <c r="BS33" i="21"/>
  <c r="BG10" i="21"/>
  <c r="BG11" i="21"/>
  <c r="BG12" i="21"/>
  <c r="BG13" i="21"/>
  <c r="BG14" i="21"/>
  <c r="BG15" i="21"/>
  <c r="BG16" i="21"/>
  <c r="BG17" i="21"/>
  <c r="BG18" i="21"/>
  <c r="BG20" i="21"/>
  <c r="BG21" i="21"/>
  <c r="BG22" i="21"/>
  <c r="BG23" i="21"/>
  <c r="BG25" i="21"/>
  <c r="BG26" i="21"/>
  <c r="BG27" i="21"/>
  <c r="BG29" i="21"/>
  <c r="BG30" i="21"/>
  <c r="BG31" i="21"/>
  <c r="BG32" i="21"/>
  <c r="BG9" i="21"/>
  <c r="AU10" i="21"/>
  <c r="AU11" i="21"/>
  <c r="AU12" i="21"/>
  <c r="AU13" i="21"/>
  <c r="AU14" i="21"/>
  <c r="AU15" i="21"/>
  <c r="AU16" i="21"/>
  <c r="AU17" i="21"/>
  <c r="AU18" i="21"/>
  <c r="AU20" i="21"/>
  <c r="AU21" i="21"/>
  <c r="AU22" i="21"/>
  <c r="AU23" i="21"/>
  <c r="AU25" i="21"/>
  <c r="AU26" i="21"/>
  <c r="AU27" i="21"/>
  <c r="AU29" i="21"/>
  <c r="AU30" i="21"/>
  <c r="AU31" i="21"/>
  <c r="AU32" i="21"/>
  <c r="AU9" i="21"/>
  <c r="AK10" i="21"/>
  <c r="AK11" i="21"/>
  <c r="AK12" i="21"/>
  <c r="AK13" i="21"/>
  <c r="AK14" i="21"/>
  <c r="AK15" i="21"/>
  <c r="AK16" i="21"/>
  <c r="AK17" i="21"/>
  <c r="AK18" i="21"/>
  <c r="AK20" i="21"/>
  <c r="AK21" i="21"/>
  <c r="AK22" i="21"/>
  <c r="AK23" i="21"/>
  <c r="AK25" i="21"/>
  <c r="AK26" i="21"/>
  <c r="AK27" i="21"/>
  <c r="AK29" i="21"/>
  <c r="AK30" i="21"/>
  <c r="AK31" i="21"/>
  <c r="AK32" i="21"/>
  <c r="AK9" i="21"/>
  <c r="AA10" i="21"/>
  <c r="AA11" i="21"/>
  <c r="AA12" i="21"/>
  <c r="AA13" i="21"/>
  <c r="AA14" i="21"/>
  <c r="AA15" i="21"/>
  <c r="AA16" i="21"/>
  <c r="AA17" i="21"/>
  <c r="AA18" i="21"/>
  <c r="AA20" i="21"/>
  <c r="AA21" i="21"/>
  <c r="AA22" i="21"/>
  <c r="AA23" i="21"/>
  <c r="AA25" i="21"/>
  <c r="AA26" i="21"/>
  <c r="AA27" i="21"/>
  <c r="AA29" i="21"/>
  <c r="AA30" i="21"/>
  <c r="AA31" i="21"/>
  <c r="AA32" i="21"/>
  <c r="AA9" i="21"/>
  <c r="BC42" i="10"/>
  <c r="BB5" i="10" l="1"/>
  <c r="AB5" i="10"/>
  <c r="BS40" i="21" l="1"/>
  <c r="BT40" i="21"/>
  <c r="BS41" i="21"/>
  <c r="BT41" i="21"/>
  <c r="BS42" i="21"/>
  <c r="BT42" i="21"/>
  <c r="BS44" i="21"/>
  <c r="BT44" i="21"/>
  <c r="BS45" i="21"/>
  <c r="BT45" i="21"/>
  <c r="BS46" i="21"/>
  <c r="BT46" i="21"/>
  <c r="BS47" i="21"/>
  <c r="BT47" i="21"/>
  <c r="BS48" i="21"/>
  <c r="BT48" i="21"/>
  <c r="BS49" i="21"/>
  <c r="BT49" i="21"/>
  <c r="BS50" i="21"/>
  <c r="BT50" i="21"/>
  <c r="BS51" i="21"/>
  <c r="BT51" i="21"/>
  <c r="BS52" i="21"/>
  <c r="BT52" i="21"/>
  <c r="BS53" i="21"/>
  <c r="BT53" i="21"/>
  <c r="BG39" i="21"/>
  <c r="BH39" i="21"/>
  <c r="BG40" i="21"/>
  <c r="BH40" i="21"/>
  <c r="BG41" i="21"/>
  <c r="BH41" i="21"/>
  <c r="BG42" i="21"/>
  <c r="BH42" i="21"/>
  <c r="BG43" i="21"/>
  <c r="BH43" i="21"/>
  <c r="BG44" i="21"/>
  <c r="BH44" i="21"/>
  <c r="BG45" i="21"/>
  <c r="BH45" i="21"/>
  <c r="BG46" i="21"/>
  <c r="BH46" i="21"/>
  <c r="BG47" i="21"/>
  <c r="BH47" i="21"/>
  <c r="BG48" i="21"/>
  <c r="BH48" i="21"/>
  <c r="BG49" i="21"/>
  <c r="BH49" i="21"/>
  <c r="BG50" i="21"/>
  <c r="BH50" i="21"/>
  <c r="BG51" i="21"/>
  <c r="BH51" i="21"/>
  <c r="BG52" i="21"/>
  <c r="BH52" i="21"/>
  <c r="BG53" i="21"/>
  <c r="BH53" i="21"/>
  <c r="AU39" i="21"/>
  <c r="AV39" i="21"/>
  <c r="AU40" i="21"/>
  <c r="AV40" i="21"/>
  <c r="AU41" i="21"/>
  <c r="AV41" i="21"/>
  <c r="AU42" i="21"/>
  <c r="AV42" i="21"/>
  <c r="AU43" i="21"/>
  <c r="AV43" i="21"/>
  <c r="AU44" i="21"/>
  <c r="AV44" i="21"/>
  <c r="AU45" i="21"/>
  <c r="AV45" i="21"/>
  <c r="AU46" i="21"/>
  <c r="AV46" i="21"/>
  <c r="AU47" i="21"/>
  <c r="AV47" i="21"/>
  <c r="AU48" i="21"/>
  <c r="AV48" i="21"/>
  <c r="AU49" i="21"/>
  <c r="AV49" i="21"/>
  <c r="AU50" i="21"/>
  <c r="AV50" i="21"/>
  <c r="AU51" i="21"/>
  <c r="AV51" i="21"/>
  <c r="AU52" i="21"/>
  <c r="AV52" i="21"/>
  <c r="AU53" i="21"/>
  <c r="AV53" i="21"/>
  <c r="AK39" i="21"/>
  <c r="AL39" i="21"/>
  <c r="AK40" i="21"/>
  <c r="AL40" i="21"/>
  <c r="AK41" i="21"/>
  <c r="AL41" i="21"/>
  <c r="AK42" i="21"/>
  <c r="AL42" i="21"/>
  <c r="AK43" i="21"/>
  <c r="AL43" i="21"/>
  <c r="AK44" i="21"/>
  <c r="AL44" i="21"/>
  <c r="AK45" i="21"/>
  <c r="AL45" i="21"/>
  <c r="AK46" i="21"/>
  <c r="AL46" i="21"/>
  <c r="AK47" i="21"/>
  <c r="AL47" i="21"/>
  <c r="AK48" i="21"/>
  <c r="AL48" i="21"/>
  <c r="AK49" i="21"/>
  <c r="AL49" i="21"/>
  <c r="AK50" i="21"/>
  <c r="AL50" i="21"/>
  <c r="AK51" i="21"/>
  <c r="AL51" i="21"/>
  <c r="AK52" i="21"/>
  <c r="AL52" i="21"/>
  <c r="AK53" i="21"/>
  <c r="AL53" i="21"/>
  <c r="AA39" i="21"/>
  <c r="AB39" i="21"/>
  <c r="AA40" i="21"/>
  <c r="AB40" i="21"/>
  <c r="AA41" i="21"/>
  <c r="AB41" i="21"/>
  <c r="AA42" i="21"/>
  <c r="AB42" i="21"/>
  <c r="AA43" i="21"/>
  <c r="AB43" i="21"/>
  <c r="AA44" i="21"/>
  <c r="AB44" i="21"/>
  <c r="AA45" i="21"/>
  <c r="AB45" i="21"/>
  <c r="AA46" i="21"/>
  <c r="AB46" i="21"/>
  <c r="AA47" i="21"/>
  <c r="AB47" i="21"/>
  <c r="AA48" i="21"/>
  <c r="AB48" i="21"/>
  <c r="AA49" i="21"/>
  <c r="AB49" i="21"/>
  <c r="AA50" i="21"/>
  <c r="AB50" i="21"/>
  <c r="AA51" i="21"/>
  <c r="AB51" i="21"/>
  <c r="AA52" i="21"/>
  <c r="AB52" i="21"/>
  <c r="AA53" i="21"/>
  <c r="AB53" i="21"/>
  <c r="AB38" i="21"/>
  <c r="AL38" i="21"/>
  <c r="AV38" i="21"/>
  <c r="BH38" i="21"/>
  <c r="BT38" i="21"/>
  <c r="BG38" i="21"/>
  <c r="AU38" i="21"/>
  <c r="AK38" i="21"/>
  <c r="AA38" i="21"/>
  <c r="P39" i="21"/>
  <c r="Q39" i="21"/>
  <c r="P40" i="21"/>
  <c r="Q40" i="21"/>
  <c r="P41" i="21"/>
  <c r="Q41" i="21"/>
  <c r="P42" i="21"/>
  <c r="Q42" i="21"/>
  <c r="P43" i="21"/>
  <c r="Q43" i="21"/>
  <c r="P44" i="21"/>
  <c r="Q44" i="21"/>
  <c r="P45" i="21"/>
  <c r="Q45" i="21"/>
  <c r="P46" i="21"/>
  <c r="Q46" i="21"/>
  <c r="P47" i="21"/>
  <c r="Q47" i="21"/>
  <c r="P48" i="21"/>
  <c r="Q48" i="21"/>
  <c r="P49" i="21"/>
  <c r="Q49" i="21"/>
  <c r="P50" i="21"/>
  <c r="Q50" i="21"/>
  <c r="P51" i="21"/>
  <c r="Q51" i="21"/>
  <c r="P52" i="21"/>
  <c r="Q52" i="21"/>
  <c r="P53" i="21"/>
  <c r="Q53" i="21"/>
  <c r="Q38" i="21"/>
  <c r="P38" i="21"/>
  <c r="Q26" i="21"/>
  <c r="I55" i="21" l="1"/>
  <c r="J55" i="21"/>
  <c r="K55" i="21"/>
  <c r="BS9" i="21"/>
  <c r="BS38" i="21"/>
  <c r="Q33" i="21"/>
  <c r="BS32" i="21"/>
  <c r="Q32" i="21"/>
  <c r="BS31" i="21"/>
  <c r="Q31" i="21"/>
  <c r="BS30" i="21"/>
  <c r="Q30" i="21"/>
  <c r="Q29" i="21"/>
  <c r="BS27" i="21"/>
  <c r="Q27" i="21"/>
  <c r="BS26" i="21"/>
  <c r="BS25" i="21"/>
  <c r="Q25" i="21"/>
  <c r="BS23" i="21"/>
  <c r="Q23" i="21"/>
  <c r="BS22" i="21"/>
  <c r="Q22" i="21"/>
  <c r="BS21" i="21"/>
  <c r="Q21" i="21"/>
  <c r="BS20" i="21"/>
  <c r="Q20" i="21"/>
  <c r="BS18" i="21"/>
  <c r="Q18" i="21"/>
  <c r="P18" i="21"/>
  <c r="BS17" i="21"/>
  <c r="Q17" i="21"/>
  <c r="P17" i="21"/>
  <c r="BS16" i="21"/>
  <c r="Q16" i="21"/>
  <c r="P16" i="21"/>
  <c r="BS15" i="21"/>
  <c r="Q15" i="21"/>
  <c r="P15" i="21"/>
  <c r="BS14" i="21"/>
  <c r="Q14" i="21"/>
  <c r="P14" i="21"/>
  <c r="BS13" i="21"/>
  <c r="Q13" i="21"/>
  <c r="P13" i="21"/>
  <c r="BS12" i="21"/>
  <c r="Q12" i="21"/>
  <c r="P12" i="21"/>
  <c r="BS11" i="21"/>
  <c r="Q11" i="21"/>
  <c r="P11" i="21"/>
  <c r="BS10" i="21"/>
  <c r="Q10" i="21"/>
  <c r="P10" i="21"/>
  <c r="Q9" i="21"/>
  <c r="P9" i="21"/>
  <c r="BJ42" i="10" l="1"/>
  <c r="BF43" i="10"/>
  <c r="BG43" i="10"/>
  <c r="DF33" i="19" l="1"/>
  <c r="CM33" i="19"/>
  <c r="CN33" i="19"/>
  <c r="CO33" i="19"/>
  <c r="CP33" i="19"/>
  <c r="CQ33" i="19"/>
  <c r="CR33" i="19"/>
  <c r="CS33" i="19"/>
  <c r="CT33" i="19"/>
  <c r="CU33" i="19"/>
  <c r="CV33" i="19"/>
  <c r="CW33" i="19"/>
  <c r="CX33" i="19"/>
  <c r="CY33" i="19"/>
  <c r="CZ33" i="19"/>
  <c r="DA33" i="19"/>
  <c r="DB33" i="19"/>
  <c r="DC33" i="19"/>
  <c r="DD33" i="19"/>
  <c r="DE33" i="19"/>
  <c r="DG8" i="19"/>
  <c r="DG9" i="19"/>
  <c r="DG10" i="19"/>
  <c r="DG11" i="19"/>
  <c r="DG12" i="19"/>
  <c r="DG13" i="19"/>
  <c r="DG14" i="19"/>
  <c r="DG15" i="19"/>
  <c r="DG16" i="19"/>
  <c r="DG17" i="19"/>
  <c r="DG18" i="19"/>
  <c r="DG19" i="19"/>
  <c r="DG20" i="19"/>
  <c r="DG21" i="19"/>
  <c r="DG22" i="19"/>
  <c r="DG23" i="19"/>
  <c r="DG24" i="19"/>
  <c r="DG25" i="19"/>
  <c r="DG26" i="19"/>
  <c r="DG27" i="19"/>
  <c r="DG28" i="19"/>
  <c r="DG29" i="19"/>
  <c r="DG30" i="19"/>
  <c r="DG7" i="19"/>
  <c r="CL33" i="19"/>
  <c r="DF8" i="19"/>
  <c r="DF9" i="19"/>
  <c r="DF10" i="19"/>
  <c r="DF11" i="19"/>
  <c r="DF12" i="19"/>
  <c r="DF13" i="19"/>
  <c r="DF14" i="19"/>
  <c r="DF15" i="19"/>
  <c r="DF16" i="19"/>
  <c r="DF17" i="19"/>
  <c r="DF18" i="19"/>
  <c r="DF19" i="19"/>
  <c r="DF20" i="19"/>
  <c r="DF21" i="19"/>
  <c r="DF22" i="19"/>
  <c r="DF23" i="19"/>
  <c r="DF24" i="19"/>
  <c r="DF25" i="19"/>
  <c r="DF26" i="19"/>
  <c r="DF27" i="19"/>
  <c r="DF28" i="19"/>
  <c r="DF29" i="19"/>
  <c r="DF30" i="19"/>
  <c r="CM32" i="19"/>
  <c r="CN32" i="19"/>
  <c r="CO32" i="19"/>
  <c r="CP32" i="19"/>
  <c r="CQ32" i="19"/>
  <c r="CR32" i="19"/>
  <c r="CS32" i="19"/>
  <c r="CT32" i="19"/>
  <c r="CU32" i="19"/>
  <c r="CV32" i="19"/>
  <c r="CW32" i="19"/>
  <c r="CX32" i="19"/>
  <c r="CY32" i="19"/>
  <c r="CZ32" i="19"/>
  <c r="DA32" i="19"/>
  <c r="DB32" i="19"/>
  <c r="DC32" i="19"/>
  <c r="DD32" i="19"/>
  <c r="DE32" i="19"/>
  <c r="DF7" i="19"/>
  <c r="CL32" i="19"/>
  <c r="DF32" i="19" l="1"/>
  <c r="AL23" i="10"/>
  <c r="AB31" i="10" l="1"/>
  <c r="AB43" i="10"/>
  <c r="S42" i="10"/>
  <c r="O42" i="10"/>
  <c r="K42" i="10"/>
  <c r="S43" i="10"/>
  <c r="G42" i="10"/>
  <c r="CJ8" i="19" l="1"/>
  <c r="CJ9" i="19"/>
  <c r="CJ10" i="19"/>
  <c r="CJ11" i="19"/>
  <c r="CJ12" i="19"/>
  <c r="CJ13" i="19"/>
  <c r="CJ14" i="19"/>
  <c r="CJ15" i="19"/>
  <c r="CJ16" i="19"/>
  <c r="CJ17" i="19"/>
  <c r="CJ18" i="19"/>
  <c r="CJ19" i="19"/>
  <c r="CJ20" i="19"/>
  <c r="CJ21" i="19"/>
  <c r="CJ22" i="19"/>
  <c r="CJ23" i="19"/>
  <c r="CJ24" i="19"/>
  <c r="CJ25" i="19"/>
  <c r="CJ26" i="19"/>
  <c r="CJ27" i="19"/>
  <c r="CJ28" i="19"/>
  <c r="CJ29" i="19"/>
  <c r="CJ7" i="19"/>
  <c r="BF36" i="19"/>
  <c r="CI8" i="19"/>
  <c r="CI9" i="19"/>
  <c r="CI10" i="19"/>
  <c r="CI11" i="19"/>
  <c r="CI12" i="19"/>
  <c r="CI13" i="19"/>
  <c r="CI14" i="19"/>
  <c r="CI15" i="19"/>
  <c r="CI16" i="19"/>
  <c r="CI17" i="19"/>
  <c r="CI18" i="19"/>
  <c r="CI19" i="19"/>
  <c r="CI20" i="19"/>
  <c r="CI21" i="19"/>
  <c r="CI22" i="19"/>
  <c r="CI23" i="19"/>
  <c r="CI24" i="19"/>
  <c r="CI25" i="19"/>
  <c r="CI26" i="19"/>
  <c r="CI27" i="19"/>
  <c r="CI28" i="19"/>
  <c r="CI29" i="19"/>
  <c r="CI7" i="19"/>
  <c r="BF35" i="19"/>
  <c r="BE33" i="19"/>
  <c r="BF33" i="19"/>
  <c r="BG33" i="19"/>
  <c r="BH33" i="19"/>
  <c r="BI33" i="19"/>
  <c r="BJ33" i="19"/>
  <c r="BK33" i="19"/>
  <c r="BL33" i="19"/>
  <c r="BM33" i="19"/>
  <c r="BN33" i="19"/>
  <c r="BO33" i="19"/>
  <c r="BP33" i="19"/>
  <c r="BQ33" i="19"/>
  <c r="BR33" i="19"/>
  <c r="BS33" i="19"/>
  <c r="BT33" i="19"/>
  <c r="BU33" i="19"/>
  <c r="BV33" i="19"/>
  <c r="BW33" i="19"/>
  <c r="BX33" i="19"/>
  <c r="BY33" i="19"/>
  <c r="BZ33" i="19"/>
  <c r="CA33" i="19"/>
  <c r="CB33" i="19"/>
  <c r="CC33" i="19"/>
  <c r="CD33" i="19"/>
  <c r="CE33" i="19"/>
  <c r="CF33" i="19"/>
  <c r="CG33" i="19"/>
  <c r="CH33" i="19"/>
  <c r="BE32" i="19"/>
  <c r="BF32" i="19"/>
  <c r="BG32" i="19"/>
  <c r="BH32" i="19"/>
  <c r="BI32" i="19"/>
  <c r="BJ32" i="19"/>
  <c r="BK32" i="19"/>
  <c r="BL32" i="19"/>
  <c r="BM32" i="19"/>
  <c r="BN32" i="19"/>
  <c r="BO32" i="19"/>
  <c r="BP32" i="19"/>
  <c r="BQ32" i="19"/>
  <c r="BR32" i="19"/>
  <c r="BS32" i="19"/>
  <c r="BT32" i="19"/>
  <c r="BU32" i="19"/>
  <c r="BV32" i="19"/>
  <c r="BW32" i="19"/>
  <c r="BX32" i="19"/>
  <c r="BY32" i="19"/>
  <c r="BZ32" i="19"/>
  <c r="CA32" i="19"/>
  <c r="CB32" i="19"/>
  <c r="CC32" i="19"/>
  <c r="CD32" i="19"/>
  <c r="CE32" i="19"/>
  <c r="CF32" i="19"/>
  <c r="CG32" i="19"/>
  <c r="CH32" i="19"/>
  <c r="BD33" i="19"/>
  <c r="BD32" i="19"/>
  <c r="CI32" i="19" l="1"/>
  <c r="BH34" i="10" l="1"/>
  <c r="BI34" i="10" l="1"/>
  <c r="AC5" i="10"/>
  <c r="AC6" i="10"/>
  <c r="AC7" i="10"/>
  <c r="AC8" i="1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22" i="10"/>
  <c r="AC23" i="10"/>
  <c r="AC24" i="10"/>
  <c r="AC25" i="10"/>
  <c r="AC26" i="10"/>
  <c r="AC27" i="10"/>
  <c r="AC28" i="10"/>
  <c r="AC29" i="10"/>
  <c r="AC30" i="10"/>
  <c r="AC31" i="10"/>
  <c r="AC32" i="10"/>
  <c r="AC33" i="10"/>
  <c r="AC34" i="10"/>
  <c r="AC35" i="10"/>
  <c r="AC36" i="10"/>
  <c r="AC37" i="10"/>
  <c r="AC38" i="10"/>
  <c r="AC39" i="10"/>
  <c r="AC40" i="10"/>
  <c r="AC41" i="10"/>
  <c r="AC4" i="10"/>
  <c r="AB6" i="10"/>
  <c r="AB7" i="10"/>
  <c r="AB8" i="10"/>
  <c r="AB9" i="10"/>
  <c r="AB10" i="10"/>
  <c r="AB11" i="10"/>
  <c r="AB12" i="10"/>
  <c r="AB13" i="10"/>
  <c r="AB14" i="10"/>
  <c r="AB15" i="10"/>
  <c r="AB16" i="10"/>
  <c r="AB17" i="10"/>
  <c r="AB18" i="10"/>
  <c r="AB19" i="10"/>
  <c r="AB20" i="10"/>
  <c r="AB21" i="10"/>
  <c r="AB22" i="10"/>
  <c r="AB23" i="10"/>
  <c r="AB24" i="10"/>
  <c r="AB26" i="10"/>
  <c r="AB27" i="10"/>
  <c r="AB29" i="10"/>
  <c r="AB30" i="10"/>
  <c r="AB32" i="10"/>
  <c r="AB33" i="10"/>
  <c r="AB34" i="10"/>
  <c r="AB35" i="10"/>
  <c r="AB36" i="10"/>
  <c r="AB37" i="10"/>
  <c r="AB38" i="10"/>
  <c r="AB39" i="10"/>
  <c r="AB40" i="10"/>
  <c r="AB41" i="10"/>
  <c r="AB4" i="10"/>
  <c r="AZ42" i="10" l="1"/>
  <c r="BB8" i="19" l="1"/>
  <c r="BB9" i="19"/>
  <c r="BB10" i="19"/>
  <c r="BB11" i="19"/>
  <c r="BB12" i="19"/>
  <c r="BB13" i="19"/>
  <c r="BB14" i="19"/>
  <c r="BB15" i="19"/>
  <c r="BB16" i="19"/>
  <c r="BB17" i="19"/>
  <c r="BB18" i="19"/>
  <c r="BB20" i="19"/>
  <c r="BB21" i="19"/>
  <c r="BB22" i="19"/>
  <c r="BB23" i="19"/>
  <c r="BB24" i="19"/>
  <c r="BB25" i="19"/>
  <c r="BB26" i="19"/>
  <c r="BB27" i="19"/>
  <c r="BB28" i="19"/>
  <c r="BB29" i="19"/>
  <c r="BB30" i="19"/>
  <c r="BB31" i="19"/>
  <c r="BA8" i="19"/>
  <c r="BA9" i="19"/>
  <c r="BA10" i="19"/>
  <c r="BA11" i="19"/>
  <c r="BA12" i="19"/>
  <c r="BA13" i="19"/>
  <c r="BA14" i="19"/>
  <c r="BA15" i="19"/>
  <c r="BA16" i="19"/>
  <c r="BA17" i="19"/>
  <c r="BA18" i="19"/>
  <c r="BA20" i="19"/>
  <c r="BA21" i="19"/>
  <c r="BA22" i="19"/>
  <c r="BA23" i="19"/>
  <c r="BA24" i="19"/>
  <c r="BA25" i="19"/>
  <c r="BA26" i="19"/>
  <c r="BA27" i="19"/>
  <c r="BA28" i="19"/>
  <c r="BA29" i="19"/>
  <c r="BA30" i="19"/>
  <c r="BA31" i="19"/>
  <c r="BB7" i="19"/>
  <c r="BA7" i="19"/>
  <c r="AO33" i="19"/>
  <c r="AP33" i="19"/>
  <c r="AQ33" i="19"/>
  <c r="AR33" i="19"/>
  <c r="AS33" i="19"/>
  <c r="AT33" i="19"/>
  <c r="AU33" i="19"/>
  <c r="AV33" i="19"/>
  <c r="AW33" i="19"/>
  <c r="AX33" i="19"/>
  <c r="AY33" i="19"/>
  <c r="AZ33" i="19"/>
  <c r="AO32" i="19"/>
  <c r="AP32" i="19"/>
  <c r="AQ32" i="19"/>
  <c r="AR32" i="19"/>
  <c r="AS32" i="19"/>
  <c r="AT32" i="19"/>
  <c r="AU32" i="19"/>
  <c r="AV32" i="19"/>
  <c r="AW32" i="19"/>
  <c r="AX32" i="19"/>
  <c r="AY32" i="19"/>
  <c r="AZ32" i="19"/>
  <c r="AN33" i="19"/>
  <c r="AN32" i="19"/>
  <c r="AM8" i="19"/>
  <c r="AM9" i="19"/>
  <c r="AM10" i="19"/>
  <c r="AM11" i="19"/>
  <c r="AM12" i="19"/>
  <c r="AM13" i="19"/>
  <c r="AM14" i="19"/>
  <c r="AM15" i="19"/>
  <c r="AM16" i="19"/>
  <c r="AM17" i="19"/>
  <c r="AM18" i="19"/>
  <c r="AM19" i="19"/>
  <c r="AM20" i="19"/>
  <c r="AM21" i="19"/>
  <c r="AM22" i="19"/>
  <c r="AM23" i="19"/>
  <c r="AM24" i="19"/>
  <c r="AM25" i="19"/>
  <c r="AM26" i="19"/>
  <c r="AM27" i="19"/>
  <c r="AM28" i="19"/>
  <c r="AM29" i="19"/>
  <c r="AM30" i="19"/>
  <c r="AM31" i="19"/>
  <c r="AL8" i="19"/>
  <c r="AL9" i="19"/>
  <c r="AL10" i="19"/>
  <c r="AL11" i="19"/>
  <c r="AL12" i="19"/>
  <c r="AL13" i="19"/>
  <c r="AL14" i="19"/>
  <c r="AL15" i="19"/>
  <c r="AL16" i="19"/>
  <c r="AL17" i="19"/>
  <c r="AL18" i="19"/>
  <c r="AL19" i="19"/>
  <c r="AL20" i="19"/>
  <c r="AL21" i="19"/>
  <c r="AL22" i="19"/>
  <c r="AL23" i="19"/>
  <c r="AL24" i="19"/>
  <c r="AL25" i="19"/>
  <c r="AL26" i="19"/>
  <c r="AL27" i="19"/>
  <c r="AL28" i="19"/>
  <c r="AL29" i="19"/>
  <c r="AL30" i="19"/>
  <c r="AL31" i="19"/>
  <c r="AM7" i="19"/>
  <c r="AL7" i="19"/>
  <c r="AL36" i="19"/>
  <c r="AL35" i="19"/>
  <c r="AH33" i="19"/>
  <c r="AI33" i="19"/>
  <c r="AJ33" i="19"/>
  <c r="AK33" i="19"/>
  <c r="AH32" i="19"/>
  <c r="AI32" i="19"/>
  <c r="AJ32" i="19"/>
  <c r="AK32" i="19"/>
  <c r="AF36" i="19"/>
  <c r="AF35" i="19"/>
  <c r="AD33" i="19"/>
  <c r="AE33" i="19"/>
  <c r="AD32" i="19"/>
  <c r="AE32" i="19"/>
  <c r="AG8" i="19"/>
  <c r="AG9" i="19"/>
  <c r="AG10" i="19"/>
  <c r="AG11" i="19"/>
  <c r="AG12" i="19"/>
  <c r="AG13" i="19"/>
  <c r="AG14" i="19"/>
  <c r="AG15" i="19"/>
  <c r="AG16" i="19"/>
  <c r="AG17" i="19"/>
  <c r="AG18" i="19"/>
  <c r="AG19" i="19"/>
  <c r="AG20" i="19"/>
  <c r="AG21" i="19"/>
  <c r="AG22" i="19"/>
  <c r="AG23" i="19"/>
  <c r="AG24" i="19"/>
  <c r="AG25" i="19"/>
  <c r="AG26" i="19"/>
  <c r="AG27" i="19"/>
  <c r="AG28" i="19"/>
  <c r="AG29" i="19"/>
  <c r="AG30" i="19"/>
  <c r="AG31" i="19"/>
  <c r="AF8" i="19"/>
  <c r="AF9" i="19"/>
  <c r="AF10" i="19"/>
  <c r="AF11" i="19"/>
  <c r="AF12" i="19"/>
  <c r="AF13" i="19"/>
  <c r="AF14" i="19"/>
  <c r="AF15" i="19"/>
  <c r="AF16" i="19"/>
  <c r="AF17" i="19"/>
  <c r="AF18" i="19"/>
  <c r="AF19" i="19"/>
  <c r="AF20" i="19"/>
  <c r="AF21" i="19"/>
  <c r="AF22" i="19"/>
  <c r="AF23" i="19"/>
  <c r="AF24" i="19"/>
  <c r="AF25" i="19"/>
  <c r="AF26" i="19"/>
  <c r="AF27" i="19"/>
  <c r="AF28" i="19"/>
  <c r="AF29" i="19"/>
  <c r="AF30" i="19"/>
  <c r="AF31" i="19"/>
  <c r="AG7" i="19"/>
  <c r="AF7" i="19"/>
  <c r="AB36" i="19"/>
  <c r="AB35" i="19"/>
  <c r="AC8" i="19"/>
  <c r="AC9" i="19"/>
  <c r="AC10" i="19"/>
  <c r="AC11" i="19"/>
  <c r="AC12" i="19"/>
  <c r="AC13" i="19"/>
  <c r="AC14" i="19"/>
  <c r="AC15" i="19"/>
  <c r="AC16" i="19"/>
  <c r="AC17" i="19"/>
  <c r="AC18" i="19"/>
  <c r="AC19" i="19"/>
  <c r="AC20" i="19"/>
  <c r="AC21" i="19"/>
  <c r="AC22" i="19"/>
  <c r="AC23" i="19"/>
  <c r="AC24" i="19"/>
  <c r="AC25" i="19"/>
  <c r="AC26" i="19"/>
  <c r="AC27" i="19"/>
  <c r="AC28" i="19"/>
  <c r="AC29" i="19"/>
  <c r="AC30" i="19"/>
  <c r="AC31" i="19"/>
  <c r="AB8" i="19"/>
  <c r="AB9" i="19"/>
  <c r="AB10" i="19"/>
  <c r="AB11" i="19"/>
  <c r="AB12" i="19"/>
  <c r="AB13" i="19"/>
  <c r="AB14" i="19"/>
  <c r="AB15" i="19"/>
  <c r="AB16" i="19"/>
  <c r="AB17" i="19"/>
  <c r="AB18" i="19"/>
  <c r="AB19" i="19"/>
  <c r="AB20" i="19"/>
  <c r="AB21" i="19"/>
  <c r="AB22" i="19"/>
  <c r="AB23" i="19"/>
  <c r="AB24" i="19"/>
  <c r="AB25" i="19"/>
  <c r="AB26" i="19"/>
  <c r="AB27" i="19"/>
  <c r="AB28" i="19"/>
  <c r="AB29" i="19"/>
  <c r="AB30" i="19"/>
  <c r="AB31" i="19"/>
  <c r="AC7" i="19"/>
  <c r="AB7" i="19"/>
  <c r="W33" i="19"/>
  <c r="X33" i="19"/>
  <c r="Y33" i="19"/>
  <c r="Z33" i="19"/>
  <c r="AA33" i="19"/>
  <c r="W32" i="19"/>
  <c r="X32" i="19"/>
  <c r="Y32" i="19"/>
  <c r="Z32" i="19"/>
  <c r="AA32" i="19"/>
  <c r="V8" i="19"/>
  <c r="V9" i="19"/>
  <c r="V10" i="19"/>
  <c r="V11" i="19"/>
  <c r="V12" i="19"/>
  <c r="V13" i="19"/>
  <c r="V14" i="19"/>
  <c r="V15" i="19"/>
  <c r="V16" i="19"/>
  <c r="V17" i="19"/>
  <c r="V18" i="19"/>
  <c r="V19" i="19"/>
  <c r="V20" i="19"/>
  <c r="V21" i="19"/>
  <c r="V22" i="19"/>
  <c r="V23" i="19"/>
  <c r="V24" i="19"/>
  <c r="V25" i="19"/>
  <c r="V26" i="19"/>
  <c r="V27" i="19"/>
  <c r="V28" i="19"/>
  <c r="V29" i="19"/>
  <c r="V30" i="19"/>
  <c r="V31" i="19"/>
  <c r="V7" i="19"/>
  <c r="U8" i="19"/>
  <c r="U9" i="19"/>
  <c r="U10" i="19"/>
  <c r="U11" i="19"/>
  <c r="U12" i="19"/>
  <c r="U13" i="19"/>
  <c r="U14" i="19"/>
  <c r="U15" i="19"/>
  <c r="U16" i="19"/>
  <c r="U17" i="19"/>
  <c r="U18" i="19"/>
  <c r="U19" i="19"/>
  <c r="U20" i="19"/>
  <c r="U21" i="19"/>
  <c r="U22" i="19"/>
  <c r="U23" i="19"/>
  <c r="U24" i="19"/>
  <c r="U25" i="19"/>
  <c r="U26" i="19"/>
  <c r="U27" i="19"/>
  <c r="U28" i="19"/>
  <c r="U29" i="19"/>
  <c r="U30" i="19"/>
  <c r="U31" i="19"/>
  <c r="U7" i="19"/>
  <c r="P33" i="19"/>
  <c r="Q33" i="19"/>
  <c r="R33" i="19"/>
  <c r="S33" i="19"/>
  <c r="T33" i="19"/>
  <c r="P32" i="19"/>
  <c r="Q32" i="19"/>
  <c r="R32" i="19"/>
  <c r="S32" i="19"/>
  <c r="T32" i="19"/>
  <c r="K33" i="19"/>
  <c r="L33" i="19"/>
  <c r="M33" i="19"/>
  <c r="K32" i="19"/>
  <c r="L32" i="19"/>
  <c r="M32" i="19"/>
  <c r="O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27" i="19"/>
  <c r="O28" i="19"/>
  <c r="O29" i="19"/>
  <c r="O30" i="19"/>
  <c r="O31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6" i="19"/>
  <c r="N27" i="19"/>
  <c r="N28" i="19"/>
  <c r="N29" i="19"/>
  <c r="N30" i="19"/>
  <c r="N31" i="19"/>
  <c r="J33" i="19"/>
  <c r="J32" i="19"/>
  <c r="O7" i="19"/>
  <c r="N7" i="19"/>
  <c r="N36" i="19"/>
  <c r="N35" i="19"/>
  <c r="H36" i="19"/>
  <c r="I31" i="19"/>
  <c r="I26" i="19"/>
  <c r="I24" i="19"/>
  <c r="I23" i="19"/>
  <c r="C33" i="19"/>
  <c r="D33" i="19"/>
  <c r="E33" i="19"/>
  <c r="F33" i="19"/>
  <c r="G33" i="19"/>
  <c r="H35" i="19"/>
  <c r="B33" i="19"/>
  <c r="C32" i="19"/>
  <c r="D32" i="19"/>
  <c r="E32" i="19"/>
  <c r="F32" i="19"/>
  <c r="G32" i="19"/>
  <c r="B32" i="1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5" i="19"/>
  <c r="I27" i="19"/>
  <c r="I28" i="19"/>
  <c r="I29" i="19"/>
  <c r="I30" i="19"/>
  <c r="I7" i="19"/>
  <c r="H8" i="19"/>
  <c r="H9" i="19"/>
  <c r="H10" i="19"/>
  <c r="H11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7" i="19"/>
  <c r="U35" i="19" l="1"/>
  <c r="U36" i="19"/>
  <c r="AM43" i="10" l="1"/>
  <c r="AN43" i="10"/>
  <c r="AO43" i="10"/>
  <c r="AR43" i="10"/>
  <c r="AM42" i="10"/>
  <c r="AL6" i="10" l="1"/>
  <c r="AL7" i="10"/>
  <c r="AL9" i="10"/>
  <c r="AL10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4" i="10"/>
  <c r="AL25" i="10"/>
  <c r="AL26" i="10"/>
  <c r="AL28" i="10"/>
  <c r="AL29" i="10"/>
  <c r="AL30" i="10"/>
  <c r="AL31" i="10"/>
  <c r="AL32" i="10"/>
  <c r="AL33" i="10"/>
  <c r="AL34" i="10"/>
  <c r="AL35" i="10"/>
  <c r="AL36" i="10"/>
  <c r="AL37" i="10"/>
  <c r="AL38" i="10"/>
  <c r="AL39" i="10"/>
  <c r="AL40" i="10"/>
  <c r="AL41" i="10"/>
  <c r="AL5" i="10"/>
  <c r="AL42" i="10" l="1"/>
  <c r="AL43" i="10"/>
  <c r="BH5" i="10"/>
  <c r="BH16" i="10"/>
  <c r="BH6" i="10"/>
  <c r="BH15" i="10"/>
  <c r="BH14" i="10"/>
  <c r="BH19" i="10"/>
  <c r="BH23" i="10"/>
  <c r="BH22" i="10"/>
  <c r="BH41" i="10"/>
  <c r="BH39" i="10"/>
  <c r="BH38" i="10"/>
  <c r="BH36" i="10"/>
  <c r="BH35" i="10"/>
  <c r="BH33" i="10"/>
  <c r="BH32" i="10"/>
  <c r="BH30" i="10"/>
  <c r="BH29" i="10"/>
  <c r="BH24" i="10"/>
  <c r="BH8" i="10"/>
  <c r="BH31" i="10"/>
  <c r="BH13" i="10"/>
  <c r="BH28" i="10"/>
  <c r="BH21" i="10"/>
  <c r="BH40" i="10"/>
  <c r="BH37" i="10"/>
  <c r="BH18" i="10"/>
  <c r="BI18" i="10" s="1"/>
  <c r="BH10" i="10"/>
  <c r="BI10" i="10" s="1"/>
  <c r="BH26" i="10"/>
  <c r="BH7" i="10"/>
  <c r="BH11" i="10"/>
  <c r="BI11" i="10" s="1"/>
  <c r="AK43" i="10"/>
  <c r="AG43" i="10"/>
  <c r="AA43" i="10"/>
  <c r="W43" i="10"/>
  <c r="O43" i="10"/>
  <c r="K43" i="10"/>
  <c r="G43" i="10"/>
  <c r="AK42" i="10"/>
  <c r="AG42" i="10"/>
  <c r="AA42" i="10"/>
  <c r="W42" i="10"/>
  <c r="BI33" i="10" l="1"/>
  <c r="BI19" i="10"/>
  <c r="BI7" i="10"/>
  <c r="BI13" i="10"/>
  <c r="BI35" i="10"/>
  <c r="BI14" i="10"/>
  <c r="BI26" i="10"/>
  <c r="BI40" i="10"/>
  <c r="BI31" i="10"/>
  <c r="BI30" i="10"/>
  <c r="BI36" i="10"/>
  <c r="BI22" i="10"/>
  <c r="BI15" i="10"/>
  <c r="BI24" i="10"/>
  <c r="BI39" i="10"/>
  <c r="BI16" i="10"/>
  <c r="BI37" i="10"/>
  <c r="BI29" i="10"/>
  <c r="BI41" i="10"/>
  <c r="BI5" i="10"/>
  <c r="BI21" i="10"/>
  <c r="BI8" i="10"/>
  <c r="BI32" i="10"/>
  <c r="BI38" i="10"/>
  <c r="BI23" i="10"/>
  <c r="BI6" i="10"/>
  <c r="AB42" i="10"/>
  <c r="BI28" i="10"/>
</calcChain>
</file>

<file path=xl/sharedStrings.xml><?xml version="1.0" encoding="utf-8"?>
<sst xmlns="http://schemas.openxmlformats.org/spreadsheetml/2006/main" count="2015" uniqueCount="688">
  <si>
    <t>Last Name</t>
  </si>
  <si>
    <t>First Name</t>
  </si>
  <si>
    <t>Banner ID</t>
  </si>
  <si>
    <t>Entrance Date</t>
  </si>
  <si>
    <t>GENDER</t>
  </si>
  <si>
    <t>Age at Entrance</t>
  </si>
  <si>
    <t>Admit Term</t>
  </si>
  <si>
    <t>HOME_EMAIL</t>
  </si>
  <si>
    <t>Ethnicity</t>
  </si>
  <si>
    <t>Acosta</t>
  </si>
  <si>
    <t>Frances</t>
  </si>
  <si>
    <t>000151036</t>
  </si>
  <si>
    <t>25-Aug-2008</t>
  </si>
  <si>
    <t>F</t>
  </si>
  <si>
    <t/>
  </si>
  <si>
    <t>PD</t>
  </si>
  <si>
    <t>21-May-2011</t>
  </si>
  <si>
    <t>200910</t>
  </si>
  <si>
    <t>EDUG738</t>
  </si>
  <si>
    <t>A</t>
  </si>
  <si>
    <t>EDUG744</t>
  </si>
  <si>
    <t>B+</t>
  </si>
  <si>
    <t>msfrancesac@gmail.com</t>
  </si>
  <si>
    <t>Aguirre</t>
  </si>
  <si>
    <t>Janet</t>
  </si>
  <si>
    <t>000057588</t>
  </si>
  <si>
    <t>29-Aug-2011</t>
  </si>
  <si>
    <t>MS</t>
  </si>
  <si>
    <t>18-May-2013</t>
  </si>
  <si>
    <t>201210</t>
  </si>
  <si>
    <t>201310</t>
  </si>
  <si>
    <t>EDUG889</t>
  </si>
  <si>
    <t>J.aguirre0228@gmail.com</t>
  </si>
  <si>
    <t>Alshaebah</t>
  </si>
  <si>
    <t>Amal</t>
  </si>
  <si>
    <t>000402843</t>
  </si>
  <si>
    <t>24-Jan-2011</t>
  </si>
  <si>
    <t>201120</t>
  </si>
  <si>
    <t>201225</t>
  </si>
  <si>
    <t>EDUG735</t>
  </si>
  <si>
    <t>B</t>
  </si>
  <si>
    <t>201220</t>
  </si>
  <si>
    <t>EDUG747</t>
  </si>
  <si>
    <t>EDUG740</t>
  </si>
  <si>
    <t>201320</t>
  </si>
  <si>
    <t>EDUG748</t>
  </si>
  <si>
    <t>EDUG745</t>
  </si>
  <si>
    <t>EDUG835</t>
  </si>
  <si>
    <t>C</t>
  </si>
  <si>
    <t>H.sas.7@hotmail.com</t>
  </si>
  <si>
    <t>Asian</t>
  </si>
  <si>
    <t>Brown</t>
  </si>
  <si>
    <t>Monique</t>
  </si>
  <si>
    <t>000152470</t>
  </si>
  <si>
    <t>22-May-2007</t>
  </si>
  <si>
    <t>200730</t>
  </si>
  <si>
    <t>201010</t>
  </si>
  <si>
    <t>201020</t>
  </si>
  <si>
    <t>B-</t>
  </si>
  <si>
    <t>201025</t>
  </si>
  <si>
    <t>201045</t>
  </si>
  <si>
    <t>EDUG848</t>
  </si>
  <si>
    <t>201110</t>
  </si>
  <si>
    <t>babybop4@msn.com</t>
  </si>
  <si>
    <t>Black Non-Hispanic</t>
  </si>
  <si>
    <t>Patience</t>
  </si>
  <si>
    <t>000367643</t>
  </si>
  <si>
    <t>25-Jan-2010</t>
  </si>
  <si>
    <t>01-Feb-2012</t>
  </si>
  <si>
    <t>A-</t>
  </si>
  <si>
    <t>201125</t>
  </si>
  <si>
    <t>EDUG736</t>
  </si>
  <si>
    <t>pmb0823@aol.com</t>
  </si>
  <si>
    <t>Cameron</t>
  </si>
  <si>
    <t>Jill</t>
  </si>
  <si>
    <t>000411540</t>
  </si>
  <si>
    <t>23-Jan-2012</t>
  </si>
  <si>
    <t>01-Feb-2014</t>
  </si>
  <si>
    <t>201410</t>
  </si>
  <si>
    <t>jillmichaelcameron@gmail.com</t>
  </si>
  <si>
    <t>Cerrone</t>
  </si>
  <si>
    <t>Daren</t>
  </si>
  <si>
    <t>000089845</t>
  </si>
  <si>
    <t>25-May-2010</t>
  </si>
  <si>
    <t>M</t>
  </si>
  <si>
    <t>01-Feb-2013</t>
  </si>
  <si>
    <t>Conroy</t>
  </si>
  <si>
    <t>Kerry</t>
  </si>
  <si>
    <t>000134779</t>
  </si>
  <si>
    <t>22-May-2012</t>
  </si>
  <si>
    <t>Decarvalho-Gianni</t>
  </si>
  <si>
    <t>Fatima</t>
  </si>
  <si>
    <t>000076578</t>
  </si>
  <si>
    <t>21-May-2013</t>
  </si>
  <si>
    <t>201325</t>
  </si>
  <si>
    <t>fatima.gianni@yahoo.com</t>
  </si>
  <si>
    <t>Hispanic</t>
  </si>
  <si>
    <t>Drummond</t>
  </si>
  <si>
    <t>Kareene</t>
  </si>
  <si>
    <t>000072324</t>
  </si>
  <si>
    <t>22-Jan-2008</t>
  </si>
  <si>
    <t>200820</t>
  </si>
  <si>
    <t>200845</t>
  </si>
  <si>
    <t>EDUG845</t>
  </si>
  <si>
    <t>200920</t>
  </si>
  <si>
    <t>EDUG838</t>
  </si>
  <si>
    <t>200825</t>
  </si>
  <si>
    <t>kdrummond@schools.nyc.gov</t>
  </si>
  <si>
    <t>Franceschini-Kergoat</t>
  </si>
  <si>
    <t>Lillian</t>
  </si>
  <si>
    <t>000085792</t>
  </si>
  <si>
    <t>20-Jan-1998</t>
  </si>
  <si>
    <t>199820</t>
  </si>
  <si>
    <t>200710</t>
  </si>
  <si>
    <t>200720</t>
  </si>
  <si>
    <t>200020</t>
  </si>
  <si>
    <t>199825</t>
  </si>
  <si>
    <t>199910</t>
  </si>
  <si>
    <t>EDUG749</t>
  </si>
  <si>
    <t>Hispanic or Latino</t>
  </si>
  <si>
    <t>Gerace</t>
  </si>
  <si>
    <t>Elizabeth</t>
  </si>
  <si>
    <t>000080345</t>
  </si>
  <si>
    <t>20-May-2014</t>
  </si>
  <si>
    <t>201425</t>
  </si>
  <si>
    <t>EDUG760</t>
  </si>
  <si>
    <t>White, Non-Hispanic</t>
  </si>
  <si>
    <t>Gheraldi</t>
  </si>
  <si>
    <t>Andrew</t>
  </si>
  <si>
    <t>000389611</t>
  </si>
  <si>
    <t>19-May-2009</t>
  </si>
  <si>
    <t>01-Sep-2012</t>
  </si>
  <si>
    <t>200925</t>
  </si>
  <si>
    <t>Gregory</t>
  </si>
  <si>
    <t>Lois</t>
  </si>
  <si>
    <t>000325376</t>
  </si>
  <si>
    <t>23-May-2006</t>
  </si>
  <si>
    <t>01-Sep-2013</t>
  </si>
  <si>
    <t>200630</t>
  </si>
  <si>
    <t>200810</t>
  </si>
  <si>
    <t>D</t>
  </si>
  <si>
    <t>Grixti</t>
  </si>
  <si>
    <t>Samone</t>
  </si>
  <si>
    <t>000390476</t>
  </si>
  <si>
    <t>31-Aug-2009</t>
  </si>
  <si>
    <t>sgrixti1@hotmail.com</t>
  </si>
  <si>
    <t>Higgins</t>
  </si>
  <si>
    <t>Nathaniel</t>
  </si>
  <si>
    <t>000066664</t>
  </si>
  <si>
    <t>nhiggins13@gmail.com</t>
  </si>
  <si>
    <t>30-Aug-2010</t>
  </si>
  <si>
    <t>C+</t>
  </si>
  <si>
    <t>Laise-Chong</t>
  </si>
  <si>
    <t>Carolina</t>
  </si>
  <si>
    <t>000087892</t>
  </si>
  <si>
    <t>20-May-2008</t>
  </si>
  <si>
    <t>200945</t>
  </si>
  <si>
    <t>EDUG741</t>
  </si>
  <si>
    <t>EDUG875</t>
  </si>
  <si>
    <t>Lenahan</t>
  </si>
  <si>
    <t>Michael</t>
  </si>
  <si>
    <t>000272734</t>
  </si>
  <si>
    <t>20-Jan-2004</t>
  </si>
  <si>
    <t>200420</t>
  </si>
  <si>
    <t>Marte</t>
  </si>
  <si>
    <t>Claribel</t>
  </si>
  <si>
    <t>000084967</t>
  </si>
  <si>
    <t>19-May-2012</t>
  </si>
  <si>
    <t>Clary_M@msn.com</t>
  </si>
  <si>
    <t>Morales</t>
  </si>
  <si>
    <t>Carlos</t>
  </si>
  <si>
    <t>000122418</t>
  </si>
  <si>
    <t>Muscente</t>
  </si>
  <si>
    <t>Joseph</t>
  </si>
  <si>
    <t>000403586</t>
  </si>
  <si>
    <t>drmuscente@aol.com</t>
  </si>
  <si>
    <t>Osorio</t>
  </si>
  <si>
    <t>Margaret</t>
  </si>
  <si>
    <t>000155574</t>
  </si>
  <si>
    <t>27-Aug-2007</t>
  </si>
  <si>
    <t>Pechin</t>
  </si>
  <si>
    <t>BriAna</t>
  </si>
  <si>
    <t>000366448</t>
  </si>
  <si>
    <t>27-Aug-2012</t>
  </si>
  <si>
    <t>bpeachin@yahoo.com</t>
  </si>
  <si>
    <t>Pitula</t>
  </si>
  <si>
    <t>Deborah</t>
  </si>
  <si>
    <t>000295279</t>
  </si>
  <si>
    <t>29-Aug-2005</t>
  </si>
  <si>
    <t>200610</t>
  </si>
  <si>
    <t>200620</t>
  </si>
  <si>
    <t>stgabeschoolbx@aol.com</t>
  </si>
  <si>
    <t>Reifer</t>
  </si>
  <si>
    <t>Julie</t>
  </si>
  <si>
    <t>000389679</t>
  </si>
  <si>
    <t>01-Sep-2011</t>
  </si>
  <si>
    <t>jreifer@hccs.hunter.cuny.edu</t>
  </si>
  <si>
    <t>Riti</t>
  </si>
  <si>
    <t>Palma</t>
  </si>
  <si>
    <t>000390105</t>
  </si>
  <si>
    <t>pmriti@aol.com</t>
  </si>
  <si>
    <t>Russell</t>
  </si>
  <si>
    <t>Dana</t>
  </si>
  <si>
    <t>000408122</t>
  </si>
  <si>
    <t>druss19682gmail.com</t>
  </si>
  <si>
    <t>Russo</t>
  </si>
  <si>
    <t>Daniel</t>
  </si>
  <si>
    <t>000133057</t>
  </si>
  <si>
    <t>Shannon</t>
  </si>
  <si>
    <t>Sara</t>
  </si>
  <si>
    <t>000368725</t>
  </si>
  <si>
    <t>sshannon2@loyola.edu</t>
  </si>
  <si>
    <t>Wenzel</t>
  </si>
  <si>
    <t>Sheri</t>
  </si>
  <si>
    <t>000398622</t>
  </si>
  <si>
    <t>sheri.wenzel@gmail.com</t>
  </si>
  <si>
    <t>Korn</t>
  </si>
  <si>
    <t>Lund</t>
  </si>
  <si>
    <t>Marrero</t>
  </si>
  <si>
    <t>Sherwood</t>
  </si>
  <si>
    <t>Sullivan</t>
  </si>
  <si>
    <t>Dimino-Pao</t>
  </si>
  <si>
    <t>Patricia</t>
  </si>
  <si>
    <t>000381290</t>
  </si>
  <si>
    <t>Alexis</t>
  </si>
  <si>
    <t>000301390</t>
  </si>
  <si>
    <t>22-Jan-2013</t>
  </si>
  <si>
    <t>EDUG839</t>
  </si>
  <si>
    <t>000096156</t>
  </si>
  <si>
    <t>Erin</t>
  </si>
  <si>
    <t>000381817</t>
  </si>
  <si>
    <t>000310804</t>
  </si>
  <si>
    <t>28-Aug-2006</t>
  </si>
  <si>
    <t>000362939</t>
  </si>
  <si>
    <t>22-Jan-2007</t>
  </si>
  <si>
    <t>James</t>
  </si>
  <si>
    <t>Amy</t>
  </si>
  <si>
    <t>000381165</t>
  </si>
  <si>
    <t>Herman</t>
  </si>
  <si>
    <t>Kristin</t>
  </si>
  <si>
    <t>000158801</t>
  </si>
  <si>
    <t>24-Jul-2000</t>
  </si>
  <si>
    <t>EDUG 738</t>
  </si>
  <si>
    <t>EDUG 748</t>
  </si>
  <si>
    <t>GPA</t>
  </si>
  <si>
    <t>EDUG737</t>
  </si>
  <si>
    <t>TF</t>
  </si>
  <si>
    <t>LEADERSHIP</t>
  </si>
  <si>
    <t>LAW</t>
  </si>
  <si>
    <t>MANAGEMENT</t>
  </si>
  <si>
    <t>CURRICULUM</t>
  </si>
  <si>
    <t>ASSESSMENT</t>
  </si>
  <si>
    <t>SUPERVISION</t>
  </si>
  <si>
    <t>Internship1</t>
  </si>
  <si>
    <t>Internship2</t>
  </si>
  <si>
    <t>not req'd</t>
  </si>
  <si>
    <t>Mean</t>
  </si>
  <si>
    <t>SBL Certif</t>
  </si>
  <si>
    <t>n</t>
  </si>
  <si>
    <t>y</t>
  </si>
  <si>
    <t>?</t>
  </si>
  <si>
    <t>AY 2010-2011 N=12</t>
  </si>
  <si>
    <t>AY 2011-2012 N= 8</t>
  </si>
  <si>
    <r>
      <t>A</t>
    </r>
    <r>
      <rPr>
        <b/>
        <sz val="14"/>
        <color theme="1"/>
        <rFont val="Calibri"/>
        <family val="2"/>
        <scheme val="minor"/>
      </rPr>
      <t>Y 2012-2013 N=5</t>
    </r>
  </si>
  <si>
    <t>AY 2013-2014 N=13</t>
  </si>
  <si>
    <t>n=37</t>
  </si>
  <si>
    <t>n=33</t>
  </si>
  <si>
    <t>Degree</t>
  </si>
  <si>
    <t>White</t>
  </si>
  <si>
    <t>white</t>
  </si>
  <si>
    <t>black</t>
  </si>
  <si>
    <t>unknown</t>
  </si>
  <si>
    <t>SD</t>
  </si>
  <si>
    <t>Score</t>
  </si>
  <si>
    <t>3 CR</t>
  </si>
  <si>
    <t>4 CR</t>
  </si>
  <si>
    <t>Pt1-1</t>
  </si>
  <si>
    <t>Pt1-2</t>
  </si>
  <si>
    <t>Pt2-1</t>
  </si>
  <si>
    <t>Pt-2</t>
  </si>
  <si>
    <t>Part 1</t>
  </si>
  <si>
    <t>Part 2</t>
  </si>
  <si>
    <t>NYSTCE SCORES</t>
  </si>
  <si>
    <t>Knowledge</t>
  </si>
  <si>
    <t>Decision Making</t>
  </si>
  <si>
    <t>Int Mean</t>
  </si>
  <si>
    <t>n=29</t>
  </si>
  <si>
    <t>M= 11</t>
  </si>
  <si>
    <t>F=27</t>
  </si>
  <si>
    <t>MS=18</t>
  </si>
  <si>
    <t>PD=20</t>
  </si>
  <si>
    <t>eligible</t>
  </si>
  <si>
    <t>First</t>
  </si>
  <si>
    <t>Alex</t>
  </si>
  <si>
    <t xml:space="preserve">Pt. 1 </t>
  </si>
  <si>
    <t>Pt. 2</t>
  </si>
  <si>
    <t>Michael L.</t>
  </si>
  <si>
    <t>makes decisions fairly and collaboratively</t>
  </si>
  <si>
    <t>formulates strategy to achieve the school’s goals</t>
  </si>
  <si>
    <t>Strategic Decision Making</t>
  </si>
  <si>
    <t>Learning to learn</t>
  </si>
  <si>
    <t>sd</t>
  </si>
  <si>
    <t>Lead organizational learning</t>
  </si>
  <si>
    <t>Create a collaborative learning organization</t>
  </si>
  <si>
    <t>Use data to monitor school progress, identify problems, and propose solutions</t>
  </si>
  <si>
    <t>Engage staff in decision making about school curriculum and policies</t>
  </si>
  <si>
    <t>Engage in comprehensive planning for school improvement</t>
  </si>
  <si>
    <t>Redesign school organizations to enhance productive teaching and learning</t>
  </si>
  <si>
    <t>Lead a 4-informed, planned change process for the school</t>
  </si>
  <si>
    <t>Sd</t>
  </si>
  <si>
    <t>Orgn Mean</t>
  </si>
  <si>
    <t>Orgn SD</t>
  </si>
  <si>
    <t>N=25</t>
  </si>
  <si>
    <t>Develop school vision</t>
  </si>
  <si>
    <t>Develop broad agreement among staff about the school's mission</t>
  </si>
  <si>
    <t>Mobilize the school staff to foster social justice in serving all students</t>
  </si>
  <si>
    <t>Use effective written and communication skills</t>
  </si>
  <si>
    <t>Develop a clear set of ethical principles to guide decision making</t>
  </si>
  <si>
    <t>Survey of Graduates</t>
  </si>
  <si>
    <t>Vision Mean</t>
  </si>
  <si>
    <t>Vision SD</t>
  </si>
  <si>
    <t>N</t>
  </si>
  <si>
    <t>N=5</t>
  </si>
  <si>
    <t>Understand how different students learn and how to teach them successfully</t>
  </si>
  <si>
    <t>Create a coherent educational program across the school</t>
  </si>
  <si>
    <t>Evaluate curriculum materials for their usefulness in supporting learning</t>
  </si>
  <si>
    <t>Design professional development that builds teachers' knowledge and skills</t>
  </si>
  <si>
    <t>Evaluate teachers and provide instructional feedback to support their improvement</t>
  </si>
  <si>
    <t>Instr Mean</t>
  </si>
  <si>
    <t>Instr SD</t>
  </si>
  <si>
    <t>Handle discipline and support services</t>
  </si>
  <si>
    <t>Find and allocate resources to pursue important school goals</t>
  </si>
  <si>
    <t>Analyze budgets and reallocate resources to achieve critical objectives</t>
  </si>
  <si>
    <t>Create and maintain an orderly, purposeful learning environment</t>
  </si>
  <si>
    <t>Manage facilities and the maintenance</t>
  </si>
  <si>
    <t>Instructional leader</t>
  </si>
  <si>
    <t>School operations</t>
  </si>
  <si>
    <t>Operations Mean</t>
  </si>
  <si>
    <t>Operations SD</t>
  </si>
  <si>
    <t>Work with parents to support students' learning</t>
  </si>
  <si>
    <t>Collaborate with others outside the school for assistance and partnership</t>
  </si>
  <si>
    <t xml:space="preserve"> Parents/community</t>
  </si>
  <si>
    <t>Par/Comm Mean</t>
  </si>
  <si>
    <t>Par/Comm SD</t>
  </si>
  <si>
    <t>Become an effective instructional leader?</t>
  </si>
  <si>
    <t>Effective instruction</t>
  </si>
  <si>
    <t>Evaluating and providing feedback to teachers</t>
  </si>
  <si>
    <t>How to use data to improve student performance</t>
  </si>
  <si>
    <t>How to use data for planning and problem solving</t>
  </si>
  <si>
    <t>Become Effective</t>
  </si>
  <si>
    <t>BecEff Mean</t>
  </si>
  <si>
    <t>BecEff SD</t>
  </si>
  <si>
    <t>Q5: Lead organizational learning</t>
  </si>
  <si>
    <t>Q6 Develop school vision</t>
  </si>
  <si>
    <t>Q7 Serve as an instructional leader</t>
  </si>
  <si>
    <t>Q9 Engage parents and community</t>
  </si>
  <si>
    <t>Q8 Manage school operations</t>
  </si>
  <si>
    <t>Learning how to use a new piece of software.</t>
  </si>
  <si>
    <t>Using the internet for general searching</t>
  </si>
  <si>
    <t>Searching for content specific instruction on the internet</t>
  </si>
  <si>
    <t>Acting as a guide for students when researching on the internet</t>
  </si>
  <si>
    <t>Troubleshooting problems that occur when using technology</t>
  </si>
  <si>
    <t>Using software productivity tools (word processing, database, spreadsheets, presentation tools, etc.)</t>
  </si>
  <si>
    <t>Teaching or sharing with others how to use technology</t>
  </si>
  <si>
    <t>Integrating technology into daily lessons</t>
  </si>
  <si>
    <t>Using technology in support of curriculum standards</t>
  </si>
  <si>
    <t>Designing activities that will integrate technology</t>
  </si>
  <si>
    <t>Locating learning opportunities needed to advance my technology skills</t>
  </si>
  <si>
    <t>Creating and maintaining web pages</t>
  </si>
  <si>
    <t>Recognizing the ethical use of technology</t>
  </si>
  <si>
    <t>Technology Skill</t>
  </si>
  <si>
    <t>TechSkill Mean</t>
  </si>
  <si>
    <t>Tech Skill SD</t>
  </si>
  <si>
    <t xml:space="preserve">Section 1: General Technology Use in Education:  Rate your skill </t>
  </si>
  <si>
    <t>C C GPA</t>
  </si>
  <si>
    <t>C C sd</t>
  </si>
  <si>
    <t>Caring leadership skills</t>
  </si>
  <si>
    <t xml:space="preserve">Multicultural perspectives </t>
  </si>
  <si>
    <t xml:space="preserve">Technology </t>
  </si>
  <si>
    <t>AY10-11</t>
  </si>
  <si>
    <t>Frances  A.</t>
  </si>
  <si>
    <t>internship waived</t>
  </si>
  <si>
    <t>Monique B.</t>
  </si>
  <si>
    <t>Patricia D-P.</t>
  </si>
  <si>
    <t>Amy H-J</t>
  </si>
  <si>
    <t>Gregory J.</t>
  </si>
  <si>
    <t>Erin K.</t>
  </si>
  <si>
    <t>Andrew L.</t>
  </si>
  <si>
    <t>Alex M.</t>
  </si>
  <si>
    <t>Margaret O.</t>
  </si>
  <si>
    <t>Deborah P.</t>
  </si>
  <si>
    <t>Kristin S.</t>
  </si>
  <si>
    <t>Michael S.</t>
  </si>
  <si>
    <t>AY11-12</t>
  </si>
  <si>
    <t>Patience B.</t>
  </si>
  <si>
    <t>Claribel M.</t>
  </si>
  <si>
    <t>Carlos M.</t>
  </si>
  <si>
    <t>Julie R.</t>
  </si>
  <si>
    <t>Palma R.</t>
  </si>
  <si>
    <t>Daniel R.</t>
  </si>
  <si>
    <t>Sheri W.</t>
  </si>
  <si>
    <t>Kareene D.</t>
  </si>
  <si>
    <t>AY12-13</t>
  </si>
  <si>
    <t>Janet V-A.</t>
  </si>
  <si>
    <t>Amal A.</t>
  </si>
  <si>
    <t>Andrew G.</t>
  </si>
  <si>
    <t>BriAna P.</t>
  </si>
  <si>
    <t>Daren C.</t>
  </si>
  <si>
    <t>AY13-14</t>
  </si>
  <si>
    <t>Jill C.</t>
  </si>
  <si>
    <t>Kerry C.</t>
  </si>
  <si>
    <t>Fatima D-G</t>
  </si>
  <si>
    <t>Lillian K-G</t>
  </si>
  <si>
    <t>Elizabeth M-G</t>
  </si>
  <si>
    <t>Lois G-J</t>
  </si>
  <si>
    <t>Samone G.</t>
  </si>
  <si>
    <t>Nate H.</t>
  </si>
  <si>
    <t>Carolina C-G</t>
  </si>
  <si>
    <t>Joseph M.</t>
  </si>
  <si>
    <t>Dana R.</t>
  </si>
  <si>
    <t>Sara S.</t>
  </si>
  <si>
    <t>Graduation Date</t>
  </si>
  <si>
    <t>M=34.22</t>
  </si>
  <si>
    <t>sd=8.26</t>
  </si>
  <si>
    <t>20-29: 12</t>
  </si>
  <si>
    <t>30-39: 16</t>
  </si>
  <si>
    <t>40-49: 7</t>
  </si>
  <si>
    <t>50+: 2</t>
  </si>
  <si>
    <t>unknown: 1</t>
  </si>
  <si>
    <t>y=19</t>
  </si>
  <si>
    <t>n=18</t>
  </si>
  <si>
    <t>eligible:1</t>
  </si>
  <si>
    <t>N=22</t>
  </si>
  <si>
    <t>personal favors for others</t>
  </si>
  <si>
    <t>little pleasant things</t>
  </si>
  <si>
    <t>easy to understand</t>
  </si>
  <si>
    <t>Make time to listen</t>
  </si>
  <si>
    <t>keep to yourself</t>
  </si>
  <si>
    <t>look out for welfare</t>
  </si>
  <si>
    <t>refuse to explain</t>
  </si>
  <si>
    <t>act w/o consulting</t>
  </si>
  <si>
    <t>back up members</t>
  </si>
  <si>
    <t>treat equally</t>
  </si>
  <si>
    <t>Caring Leadership</t>
  </si>
  <si>
    <t>willling to make changes</t>
  </si>
  <si>
    <t>friendly and approachable</t>
  </si>
  <si>
    <t>others feel at ease</t>
  </si>
  <si>
    <t>take suggestions</t>
  </si>
  <si>
    <t>get approval for impt matters</t>
  </si>
  <si>
    <t>give advance notice of changes</t>
  </si>
  <si>
    <t>persuade superiors to welfare of members</t>
  </si>
  <si>
    <t>calm when uncertain</t>
  </si>
  <si>
    <t>help settle differences</t>
  </si>
  <si>
    <t>wait patiently</t>
  </si>
  <si>
    <t>permit members to make their own judgments</t>
  </si>
  <si>
    <t>encourage initiative</t>
  </si>
  <si>
    <t>others take your leadership</t>
  </si>
  <si>
    <t>accept delays</t>
  </si>
  <si>
    <t>le members work as they think best</t>
  </si>
  <si>
    <t>tolerate postponement and uncertainty</t>
  </si>
  <si>
    <t>turn members loose!</t>
  </si>
  <si>
    <t>allow initiative</t>
  </si>
  <si>
    <t>trust judgment</t>
  </si>
  <si>
    <t>set their own pace</t>
  </si>
  <si>
    <t>closely knit group</t>
  </si>
  <si>
    <t>Caring Mean</t>
  </si>
  <si>
    <t>Caring sd</t>
  </si>
  <si>
    <t>Technology Survey</t>
  </si>
  <si>
    <t>Caring Survey</t>
  </si>
  <si>
    <t>Current Assessment of Performance</t>
  </si>
  <si>
    <t>Specific</t>
  </si>
  <si>
    <t>Measureable</t>
  </si>
  <si>
    <t>Attainable</t>
  </si>
  <si>
    <t>Relevant</t>
  </si>
  <si>
    <t>Trackable</t>
  </si>
  <si>
    <t>Weekly</t>
  </si>
  <si>
    <t>Monthly</t>
  </si>
  <si>
    <t>Professional Learning Plan (PLP)</t>
  </si>
  <si>
    <t>Semester</t>
  </si>
  <si>
    <t>Coaching</t>
  </si>
  <si>
    <t>Even</t>
  </si>
  <si>
    <t>Odd</t>
  </si>
  <si>
    <t>Total</t>
  </si>
  <si>
    <t>Ldrshp</t>
  </si>
  <si>
    <t>Law</t>
  </si>
  <si>
    <t>Mngmt</t>
  </si>
  <si>
    <t>Curr</t>
  </si>
  <si>
    <t>Assmt</t>
  </si>
  <si>
    <t>Cultural Intelligence Scores</t>
  </si>
  <si>
    <t>Multicultural Survey</t>
  </si>
  <si>
    <t>I enjoy interacting with people from different cultures.</t>
  </si>
  <si>
    <t>I am confident that I can socialize with locals in a culture that is unfamiliar to me.</t>
  </si>
  <si>
    <t>I am sure I can deal with the stresses of adjusting to a culture that is new to me.</t>
  </si>
  <si>
    <t>I enjoy living in cultures that are unfamiliar to me.</t>
  </si>
  <si>
    <t>I am confident that I can get accustomed to the shopping conditions in a different culture.</t>
  </si>
  <si>
    <t>I know the legal and economic systems of other cultures.</t>
  </si>
  <si>
    <t>I know the rules (e.g., vocabulary, grammar) of other languages.</t>
  </si>
  <si>
    <t>I know the cultural values and religious beliefs of other cultures.</t>
  </si>
  <si>
    <t>I know the marriage systems of other cultures.</t>
  </si>
  <si>
    <t>I know the arts and crafts of other cultures.</t>
  </si>
  <si>
    <t>I know the rules for expressing non-verbal behaviors in other cultures.</t>
  </si>
  <si>
    <t>I am conscious of the cultural knowledge I use when interacting with people with different cultural backgrounds.</t>
  </si>
  <si>
    <t>I adjust my cultural knowledge as I interact with people from a culture that is unfamiliar to me.</t>
  </si>
  <si>
    <t>I am conscious of the cultural knowledge I apply to cross-cultural interactions.</t>
  </si>
  <si>
    <t>I check the accuracy of my cultural knowledge as I interact with people from different cultures.</t>
  </si>
  <si>
    <t>I change my verbal behavior (e.g., accent, tone) when a cross-cultural interaction requires it.</t>
  </si>
  <si>
    <t>I use pause and silence differently to suit different cross-cultural situations.</t>
  </si>
  <si>
    <t>I vary the rate of my speaking when a cross-cultural situation requires it.</t>
  </si>
  <si>
    <t>I change my non-verbal behavior when a cross-cultural situation requires it.</t>
  </si>
  <si>
    <t>I alter my facial expressions when a cross-cultural interaction requires it.</t>
  </si>
  <si>
    <t>Cronbach's Alpha</t>
  </si>
  <si>
    <t>Split-Half (odd-even) Correlation</t>
  </si>
  <si>
    <t>Spearman-Brown Prophecy</t>
  </si>
  <si>
    <t>Reliability Calculator</t>
  </si>
  <si>
    <t>created by Del Siegle (dsiegle@uconn.edu)</t>
  </si>
  <si>
    <t>from Reliability Calculator</t>
  </si>
  <si>
    <t>Del Siegle</t>
  </si>
  <si>
    <t>/23</t>
  </si>
  <si>
    <t>/33</t>
  </si>
  <si>
    <t>/34</t>
  </si>
  <si>
    <t>17/</t>
  </si>
  <si>
    <t>32/</t>
  </si>
  <si>
    <t>25/</t>
  </si>
  <si>
    <t>13/</t>
  </si>
  <si>
    <t>20/</t>
  </si>
  <si>
    <t>2/</t>
  </si>
  <si>
    <t>.3</t>
  </si>
  <si>
    <t>.29</t>
  </si>
  <si>
    <t>.5</t>
  </si>
  <si>
    <t>.6</t>
  </si>
  <si>
    <t>.7</t>
  </si>
  <si>
    <t>.8</t>
  </si>
  <si>
    <t>.9</t>
  </si>
  <si>
    <t>.16</t>
  </si>
  <si>
    <t>.24</t>
  </si>
  <si>
    <t>.11</t>
  </si>
  <si>
    <t>.12</t>
  </si>
  <si>
    <t>.4</t>
  </si>
  <si>
    <t>2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</si>
  <si>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</si>
  <si>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</si>
  <si>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</si>
  <si>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</si>
  <si>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</si>
  <si>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</si>
  <si>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</si>
  <si>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</si>
  <si>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</si>
  <si>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</si>
  <si>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</si>
  <si>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</si>
  <si>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</si>
  <si>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</si>
  <si>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</si>
  <si>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6. Strategic Decision Making</t>
  </si>
  <si>
    <t>n/a</t>
  </si>
  <si>
    <t>7. Caring leadership skills</t>
  </si>
  <si>
    <t xml:space="preserve">8. Multicultural perspectives </t>
  </si>
  <si>
    <t xml:space="preserve">9. Technology </t>
  </si>
  <si>
    <t>na</t>
  </si>
  <si>
    <t>10. Learning to learn</t>
  </si>
  <si>
    <t>V.3. Responses</t>
  </si>
  <si>
    <t>not required for his enrance cohort (05F)</t>
  </si>
  <si>
    <t>not required for her enrance cohort (98Su)</t>
  </si>
  <si>
    <t>not required for her enrance cohort (01S)</t>
  </si>
  <si>
    <t>not required for her enrance cohort (05F)</t>
  </si>
  <si>
    <t xml:space="preserve">possesses or acquires knowledge </t>
  </si>
  <si>
    <t xml:space="preserve">collaborates with colleagues </t>
  </si>
  <si>
    <t xml:space="preserve">orients new staff </t>
  </si>
  <si>
    <t>articulates/communicates educational vision</t>
  </si>
  <si>
    <t>uses relevant information, research, evidence</t>
  </si>
  <si>
    <t>Professional Learning Plan (PLP) (Learning to Learn)</t>
  </si>
  <si>
    <t xml:space="preserve">selects candidates </t>
  </si>
  <si>
    <t>addresses staff/student needs</t>
  </si>
  <si>
    <t xml:space="preserve">competent in addressing </t>
  </si>
  <si>
    <t>addresses in a caring manner</t>
  </si>
  <si>
    <t xml:space="preserve">perceived as caring </t>
  </si>
  <si>
    <t>gain info independently</t>
  </si>
  <si>
    <t xml:space="preserve">transfer learning </t>
  </si>
  <si>
    <t>disposed to continual learning</t>
  </si>
  <si>
    <t>knowledge about org'l development</t>
  </si>
  <si>
    <t xml:space="preserve">possesses or acquires HR knowledge </t>
  </si>
  <si>
    <t>comply with ed law</t>
  </si>
  <si>
    <t xml:space="preserve">seeks growth opportunities </t>
  </si>
  <si>
    <t>knowledge instruct'l supervision</t>
  </si>
  <si>
    <t xml:space="preserve">understands implications of gender </t>
  </si>
  <si>
    <t xml:space="preserve">understands implications of race </t>
  </si>
  <si>
    <t xml:space="preserve">takes individual differences into account </t>
  </si>
  <si>
    <t>understands implications of social class w/parents</t>
  </si>
  <si>
    <t>takes individual differences into account re: student learning</t>
  </si>
  <si>
    <t>informed by ethnic/cultural perspectives</t>
  </si>
  <si>
    <t>knowledge of diverse needs</t>
  </si>
  <si>
    <t>understands tech for admn</t>
  </si>
  <si>
    <t>uses appropriately for admn</t>
  </si>
  <si>
    <t xml:space="preserve">prepare budget </t>
  </si>
  <si>
    <t xml:space="preserve">process attendance/payroll </t>
  </si>
  <si>
    <t>prepare reports</t>
  </si>
  <si>
    <t>produce/present lead discussions</t>
  </si>
  <si>
    <t xml:space="preserve">prepare/present pertinent material </t>
  </si>
  <si>
    <t>analyze assessment data</t>
  </si>
  <si>
    <t>Supervision F 07</t>
  </si>
  <si>
    <t>Rubric Grade</t>
  </si>
  <si>
    <t>07S 738</t>
  </si>
  <si>
    <t xml:space="preserve">First Name </t>
  </si>
  <si>
    <t>Personal Learning Plan</t>
  </si>
  <si>
    <t>PLP score</t>
  </si>
  <si>
    <t>Rubric Score</t>
  </si>
  <si>
    <t>Andermanis</t>
  </si>
  <si>
    <t>Kathleen</t>
  </si>
  <si>
    <t xml:space="preserve">Kristin S. </t>
  </si>
  <si>
    <t>Janet A-V</t>
  </si>
  <si>
    <t>Cassel</t>
  </si>
  <si>
    <t>Cathleen</t>
  </si>
  <si>
    <t>Grendell</t>
  </si>
  <si>
    <t>Slisz</t>
  </si>
  <si>
    <t>Judith</t>
  </si>
  <si>
    <t>Curriculum Sp 08</t>
  </si>
  <si>
    <t>08F 735</t>
  </si>
  <si>
    <t>Patricia D-P</t>
  </si>
  <si>
    <t>Kouakou</t>
  </si>
  <si>
    <t>Etienne</t>
  </si>
  <si>
    <t>Rice</t>
  </si>
  <si>
    <t>Zenina</t>
  </si>
  <si>
    <t>Toscano</t>
  </si>
  <si>
    <t>Lisa</t>
  </si>
  <si>
    <t>Supervision Sp. 09</t>
  </si>
  <si>
    <t>09F 735</t>
  </si>
  <si>
    <t>DeCastro</t>
  </si>
  <si>
    <t>Francis</t>
  </si>
  <si>
    <t>Kelly</t>
  </si>
  <si>
    <t>Quijano</t>
  </si>
  <si>
    <t>Beatriz</t>
  </si>
  <si>
    <t>Terrero</t>
  </si>
  <si>
    <t>Xioel</t>
  </si>
  <si>
    <t>Curriculum Sp. 10</t>
  </si>
  <si>
    <t>Bruce</t>
  </si>
  <si>
    <t>ID</t>
  </si>
  <si>
    <t>PLP Score</t>
  </si>
  <si>
    <t>Andew L</t>
  </si>
  <si>
    <t>10F 735</t>
  </si>
  <si>
    <t>11S 735</t>
  </si>
  <si>
    <r>
      <rPr>
        <b/>
        <sz val="11"/>
        <color theme="1"/>
        <rFont val="Calibri"/>
        <family val="2"/>
        <scheme val="minor"/>
      </rPr>
      <t>PLP Grade Sheet</t>
    </r>
    <r>
      <rPr>
        <sz val="11"/>
        <color theme="1"/>
        <rFont val="Calibri"/>
        <family val="2"/>
        <scheme val="minor"/>
      </rPr>
      <t xml:space="preserve"> (actual PLPs no longer available for Moodle courses prior to 12S)</t>
    </r>
  </si>
  <si>
    <t>Michael S</t>
  </si>
  <si>
    <t>Gregory J</t>
  </si>
  <si>
    <t xml:space="preserve">PLP </t>
  </si>
  <si>
    <t>Nate</t>
  </si>
  <si>
    <t>PLPs available for:</t>
  </si>
  <si>
    <t>Liz</t>
  </si>
  <si>
    <t>Greg</t>
  </si>
  <si>
    <t>N=29</t>
  </si>
  <si>
    <t>N=30</t>
  </si>
  <si>
    <t>internship waived for appropriate experience</t>
  </si>
  <si>
    <t>using</t>
  </si>
  <si>
    <t>Spvsn</t>
  </si>
  <si>
    <t>Reliability of Knowledge scores</t>
  </si>
  <si>
    <t>Corr of Knowledge Means with CC GPA</t>
  </si>
  <si>
    <t>p =</t>
  </si>
  <si>
    <t>Corr Of DecMkg means with Int GPA</t>
  </si>
  <si>
    <t>DecMkg</t>
  </si>
  <si>
    <t>p=</t>
  </si>
  <si>
    <t>(almost significant!)</t>
  </si>
  <si>
    <r>
      <t>(</t>
    </r>
    <r>
      <rPr>
        <i/>
        <sz val="11"/>
        <color theme="1"/>
        <rFont val="Calibri"/>
        <family val="2"/>
        <scheme val="minor"/>
      </rPr>
      <t>not significant)</t>
    </r>
  </si>
  <si>
    <t xml:space="preserve">Reliability of DecMkg scores </t>
  </si>
  <si>
    <t>CC GPA</t>
  </si>
  <si>
    <t>.V1.0 Responses V1.1/ Respnses  /V.2 Responses</t>
  </si>
  <si>
    <t>V1&amp;2</t>
  </si>
  <si>
    <t>Split-Half (odd-even) Corr</t>
  </si>
  <si>
    <t>V3</t>
  </si>
  <si>
    <t>V1&amp;2 &amp; V3</t>
  </si>
  <si>
    <t>PLP</t>
  </si>
  <si>
    <t xml:space="preserve">NYSTCE MC </t>
  </si>
  <si>
    <r>
      <t>p</t>
    </r>
    <r>
      <rPr>
        <sz val="11"/>
        <color theme="1"/>
        <rFont val="Calibri"/>
        <family val="2"/>
        <scheme val="minor"/>
      </rPr>
      <t>=</t>
    </r>
  </si>
  <si>
    <t>not significant</t>
  </si>
  <si>
    <t xml:space="preserve"> p=</t>
  </si>
  <si>
    <t>INT</t>
  </si>
  <si>
    <t>Grad Yr</t>
  </si>
  <si>
    <t>Correlation of Core Course GPA Means</t>
  </si>
  <si>
    <t>PLP &amp; LtoL</t>
  </si>
  <si>
    <t>t-Test: Two-Sample Assuming Equal Variances</t>
  </si>
  <si>
    <t>Observations</t>
  </si>
  <si>
    <t>df</t>
  </si>
  <si>
    <t>t Stat</t>
  </si>
  <si>
    <t>P(T&lt;=t) one-tail</t>
  </si>
  <si>
    <t>P(T&lt;=t) two-tail</t>
  </si>
  <si>
    <t>t-Test: Two-Sample Equal Variances</t>
  </si>
  <si>
    <t>AY</t>
  </si>
  <si>
    <t>Ver1&amp;2</t>
  </si>
  <si>
    <t>Ver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</si>
</sst>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Arial Bold"/>
    </font>
    <font>
      <sz val="10"/>
      <name val="Arial"/>
      <family val="2"/>
    </font>
    <font>
      <b/>
      <sz val="10"/>
      <name val="Arial"/>
      <family val="2"/>
    </font>
    <font>
      <sz val="10"/>
      <name val="Arial Black"/>
      <family val="2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46">
    <xf numFmtId="0" fontId="0" fillId="0" borderId="0"/>
    <xf numFmtId="0" fontId="4" fillId="0" borderId="0" applyAlignment="0"/>
    <xf numFmtId="0" fontId="4" fillId="0" borderId="0"/>
    <xf numFmtId="0" fontId="16" fillId="0" borderId="0"/>
    <xf numFmtId="0" fontId="22" fillId="0" borderId="0"/>
    <xf numFmtId="0" fontId="23" fillId="0" borderId="0" applyNumberFormat="0" applyFill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8" borderId="0" applyNumberFormat="0" applyBorder="0" applyAlignment="0" applyProtection="0"/>
    <xf numFmtId="0" fontId="30" fillId="9" borderId="23" applyNumberFormat="0" applyAlignment="0" applyProtection="0"/>
    <xf numFmtId="0" fontId="31" fillId="10" borderId="24" applyNumberFormat="0" applyAlignment="0" applyProtection="0"/>
    <xf numFmtId="0" fontId="32" fillId="10" borderId="23" applyNumberFormat="0" applyAlignment="0" applyProtection="0"/>
    <xf numFmtId="0" fontId="33" fillId="0" borderId="25" applyNumberFormat="0" applyFill="0" applyAlignment="0" applyProtection="0"/>
    <xf numFmtId="0" fontId="34" fillId="11" borderId="26" applyNumberFormat="0" applyAlignment="0" applyProtection="0"/>
    <xf numFmtId="0" fontId="35" fillId="0" borderId="0" applyNumberFormat="0" applyFill="0" applyBorder="0" applyAlignment="0" applyProtection="0"/>
    <xf numFmtId="0" fontId="22" fillId="12" borderId="27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28" applyNumberFormat="0" applyFill="0" applyAlignment="0" applyProtection="0"/>
    <xf numFmtId="0" fontId="38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38" fillId="36" borderId="0" applyNumberFormat="0" applyBorder="0" applyAlignment="0" applyProtection="0"/>
  </cellStyleXfs>
  <cellXfs count="342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15" fontId="0" fillId="0" borderId="0" xfId="0" applyNumberForma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0" fontId="0" fillId="4" borderId="0" xfId="0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0" fillId="0" borderId="5" xfId="0" applyBorder="1"/>
    <xf numFmtId="0" fontId="11" fillId="0" borderId="5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Alignment="1"/>
    <xf numFmtId="0" fontId="0" fillId="0" borderId="3" xfId="0" applyBorder="1"/>
    <xf numFmtId="0" fontId="7" fillId="0" borderId="0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4" fillId="0" borderId="0" xfId="2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0" xfId="3"/>
    <xf numFmtId="0" fontId="8" fillId="0" borderId="0" xfId="0" applyFont="1" applyAlignment="1">
      <alignment horizontal="center"/>
    </xf>
    <xf numFmtId="0" fontId="0" fillId="3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8" fillId="0" borderId="0" xfId="0" applyFont="1"/>
    <xf numFmtId="0" fontId="0" fillId="4" borderId="0" xfId="0" applyFill="1"/>
    <xf numFmtId="0" fontId="0" fillId="3" borderId="0" xfId="0" applyFill="1"/>
    <xf numFmtId="0" fontId="0" fillId="5" borderId="0" xfId="0" applyFill="1"/>
    <xf numFmtId="0" fontId="0" fillId="3" borderId="5" xfId="0" applyFill="1" applyBorder="1"/>
    <xf numFmtId="0" fontId="0" fillId="5" borderId="5" xfId="0" applyFill="1" applyBorder="1"/>
    <xf numFmtId="0" fontId="0" fillId="4" borderId="5" xfId="0" applyFill="1" applyBorder="1"/>
    <xf numFmtId="0" fontId="0" fillId="0" borderId="5" xfId="0" applyFill="1" applyBorder="1"/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5" fillId="0" borderId="0" xfId="0" applyFont="1"/>
    <xf numFmtId="164" fontId="0" fillId="0" borderId="7" xfId="0" applyNumberFormat="1" applyBorder="1" applyAlignment="1">
      <alignment horizontal="center"/>
    </xf>
    <xf numFmtId="0" fontId="0" fillId="0" borderId="11" xfId="0" applyBorder="1"/>
    <xf numFmtId="0" fontId="0" fillId="3" borderId="11" xfId="0" applyFill="1" applyBorder="1"/>
    <xf numFmtId="0" fontId="0" fillId="5" borderId="11" xfId="0" applyFill="1" applyBorder="1"/>
    <xf numFmtId="0" fontId="0" fillId="4" borderId="11" xfId="0" applyFill="1" applyBorder="1"/>
    <xf numFmtId="0" fontId="0" fillId="3" borderId="0" xfId="0" applyFill="1" applyBorder="1"/>
    <xf numFmtId="0" fontId="0" fillId="5" borderId="0" xfId="0" applyFill="1" applyBorder="1"/>
    <xf numFmtId="0" fontId="0" fillId="4" borderId="0" xfId="0" applyFill="1" applyBorder="1"/>
    <xf numFmtId="164" fontId="0" fillId="3" borderId="5" xfId="0" applyNumberFormat="1" applyFill="1" applyBorder="1" applyAlignment="1">
      <alignment horizontal="center"/>
    </xf>
    <xf numFmtId="164" fontId="0" fillId="5" borderId="5" xfId="0" applyNumberFormat="1" applyFill="1" applyBorder="1" applyAlignment="1">
      <alignment horizontal="center"/>
    </xf>
    <xf numFmtId="164" fontId="0" fillId="4" borderId="5" xfId="0" applyNumberForma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4" fillId="0" borderId="0" xfId="2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2" fontId="0" fillId="0" borderId="0" xfId="0" applyNumberFormat="1" applyFill="1" applyBorder="1" applyAlignment="1"/>
    <xf numFmtId="0" fontId="16" fillId="0" borderId="0" xfId="3" applyFill="1"/>
    <xf numFmtId="16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Fill="1" applyBorder="1"/>
    <xf numFmtId="0" fontId="0" fillId="0" borderId="0" xfId="0" applyFont="1" applyBorder="1" applyAlignment="1">
      <alignment horizontal="center" wrapText="1"/>
    </xf>
    <xf numFmtId="16" fontId="0" fillId="0" borderId="0" xfId="0" applyNumberFormat="1" applyFill="1" applyBorder="1" applyAlignment="1"/>
    <xf numFmtId="0" fontId="18" fillId="0" borderId="0" xfId="0" applyFont="1"/>
    <xf numFmtId="0" fontId="17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Fill="1"/>
    <xf numFmtId="16" fontId="7" fillId="0" borderId="0" xfId="0" applyNumberFormat="1" applyFont="1" applyFill="1" applyBorder="1" applyAlignment="1">
      <alignment horizontal="center"/>
    </xf>
    <xf numFmtId="0" fontId="13" fillId="0" borderId="0" xfId="0" applyFont="1" applyAlignment="1">
      <alignment wrapText="1"/>
    </xf>
    <xf numFmtId="0" fontId="11" fillId="0" borderId="0" xfId="0" applyFont="1"/>
    <xf numFmtId="49" fontId="0" fillId="0" borderId="0" xfId="0" applyNumberFormat="1" applyAlignment="1">
      <alignment horizontal="center"/>
    </xf>
    <xf numFmtId="0" fontId="11" fillId="0" borderId="0" xfId="0" applyFont="1" applyAlignment="1">
      <alignment vertical="top" wrapText="1"/>
    </xf>
    <xf numFmtId="0" fontId="0" fillId="4" borderId="11" xfId="0" applyFill="1" applyBorder="1" applyAlignment="1">
      <alignment horizontal="center"/>
    </xf>
    <xf numFmtId="0" fontId="8" fillId="5" borderId="0" xfId="0" applyFont="1" applyFill="1"/>
    <xf numFmtId="0" fontId="0" fillId="5" borderId="0" xfId="0" applyFill="1" applyAlignment="1">
      <alignment horizontal="right"/>
    </xf>
    <xf numFmtId="0" fontId="0" fillId="4" borderId="8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0" xfId="0" applyFont="1"/>
    <xf numFmtId="0" fontId="20" fillId="0" borderId="0" xfId="0" applyFont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8" fillId="5" borderId="3" xfId="0" applyFont="1" applyFill="1" applyBorder="1"/>
    <xf numFmtId="0" fontId="0" fillId="5" borderId="3" xfId="0" applyFill="1" applyBorder="1"/>
    <xf numFmtId="0" fontId="0" fillId="5" borderId="10" xfId="0" applyFill="1" applyBorder="1"/>
    <xf numFmtId="0" fontId="8" fillId="0" borderId="29" xfId="0" applyFont="1" applyBorder="1"/>
    <xf numFmtId="0" fontId="8" fillId="0" borderId="3" xfId="0" applyFont="1" applyBorder="1"/>
    <xf numFmtId="0" fontId="0" fillId="0" borderId="10" xfId="0" applyBorder="1"/>
    <xf numFmtId="0" fontId="11" fillId="0" borderId="3" xfId="0" applyFont="1" applyBorder="1" applyAlignment="1">
      <alignment wrapText="1"/>
    </xf>
    <xf numFmtId="0" fontId="20" fillId="0" borderId="0" xfId="0" applyFont="1" applyAlignment="1">
      <alignment horizontal="left" vertical="top" wrapText="1"/>
    </xf>
    <xf numFmtId="0" fontId="11" fillId="5" borderId="0" xfId="0" applyFont="1" applyFill="1" applyAlignment="1">
      <alignment vertical="top" wrapText="1"/>
    </xf>
    <xf numFmtId="0" fontId="0" fillId="0" borderId="3" xfId="0" applyFill="1" applyBorder="1"/>
    <xf numFmtId="0" fontId="39" fillId="0" borderId="0" xfId="4" applyFont="1"/>
    <xf numFmtId="0" fontId="39" fillId="2" borderId="0" xfId="4" applyFont="1" applyFill="1"/>
    <xf numFmtId="0" fontId="12" fillId="0" borderId="0" xfId="0" applyFont="1" applyAlignment="1">
      <alignment vertical="top" wrapText="1"/>
    </xf>
    <xf numFmtId="0" fontId="39" fillId="0" borderId="0" xfId="4" applyFont="1" applyAlignment="1">
      <alignment vertical="center" wrapText="1"/>
    </xf>
    <xf numFmtId="0" fontId="39" fillId="0" borderId="0" xfId="4" applyFont="1" applyAlignment="1">
      <alignment horizontal="right" vertical="center" wrapText="1"/>
    </xf>
    <xf numFmtId="0" fontId="39" fillId="2" borderId="0" xfId="4" applyFont="1" applyFill="1" applyAlignment="1">
      <alignment vertical="center" wrapText="1"/>
    </xf>
    <xf numFmtId="0" fontId="39" fillId="2" borderId="0" xfId="4" applyFont="1" applyFill="1" applyAlignment="1">
      <alignment horizontal="right" vertical="center" wrapText="1"/>
    </xf>
    <xf numFmtId="0" fontId="39" fillId="0" borderId="0" xfId="4" applyFont="1" applyFill="1" applyAlignment="1">
      <alignment vertical="center" wrapText="1"/>
    </xf>
    <xf numFmtId="0" fontId="39" fillId="0" borderId="0" xfId="4" applyFont="1" applyFill="1" applyAlignment="1">
      <alignment horizontal="right" vertical="center" wrapText="1"/>
    </xf>
    <xf numFmtId="0" fontId="3" fillId="0" borderId="30" xfId="0" applyFont="1" applyFill="1" applyBorder="1" applyAlignment="1">
      <alignment horizontal="center"/>
    </xf>
    <xf numFmtId="164" fontId="0" fillId="3" borderId="30" xfId="0" applyNumberFormat="1" applyFill="1" applyBorder="1" applyAlignment="1">
      <alignment horizontal="center"/>
    </xf>
    <xf numFmtId="164" fontId="0" fillId="5" borderId="30" xfId="0" applyNumberFormat="1" applyFill="1" applyBorder="1" applyAlignment="1">
      <alignment horizontal="center"/>
    </xf>
    <xf numFmtId="164" fontId="0" fillId="4" borderId="30" xfId="0" applyNumberFormat="1" applyFill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4" xfId="0" applyBorder="1" applyAlignment="1"/>
    <xf numFmtId="2" fontId="8" fillId="0" borderId="0" xfId="0" applyNumberFormat="1" applyFont="1" applyBorder="1" applyAlignment="1"/>
    <xf numFmtId="0" fontId="0" fillId="0" borderId="0" xfId="0" applyBorder="1" applyAlignment="1"/>
    <xf numFmtId="0" fontId="8" fillId="0" borderId="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7" xfId="0" applyFont="1" applyBorder="1"/>
    <xf numFmtId="0" fontId="8" fillId="0" borderId="17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9" fillId="37" borderId="3" xfId="0" applyFont="1" applyFill="1" applyBorder="1" applyAlignment="1">
      <alignment horizontal="center" vertical="center"/>
    </xf>
    <xf numFmtId="0" fontId="0" fillId="37" borderId="0" xfId="0" applyFill="1" applyBorder="1" applyAlignment="1">
      <alignment horizontal="center"/>
    </xf>
    <xf numFmtId="0" fontId="0" fillId="37" borderId="0" xfId="0" applyFill="1" applyAlignment="1">
      <alignment horizontal="center"/>
    </xf>
    <xf numFmtId="0" fontId="0" fillId="37" borderId="6" xfId="0" applyFill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9" fillId="0" borderId="18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0" xfId="0" applyBorder="1" applyAlignment="1">
      <alignment horizontal="right"/>
    </xf>
    <xf numFmtId="0" fontId="17" fillId="0" borderId="0" xfId="0" applyFont="1" applyFill="1" applyBorder="1" applyAlignment="1">
      <alignment vertical="top"/>
    </xf>
    <xf numFmtId="0" fontId="0" fillId="0" borderId="0" xfId="0" applyBorder="1" applyAlignment="1">
      <alignment horizontal="center" vertical="top"/>
    </xf>
    <xf numFmtId="0" fontId="17" fillId="0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7" fillId="0" borderId="0" xfId="0" applyFont="1" applyFill="1" applyBorder="1" applyAlignment="1">
      <alignment horizontal="center" vertical="top"/>
    </xf>
    <xf numFmtId="0" fontId="17" fillId="0" borderId="0" xfId="0" applyFont="1" applyAlignment="1">
      <alignment vertical="top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Continuous"/>
    </xf>
    <xf numFmtId="0" fontId="7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Alignment="1">
      <alignment horizontal="right"/>
    </xf>
    <xf numFmtId="0" fontId="11" fillId="0" borderId="0" xfId="0" applyFont="1" applyBorder="1" applyAlignment="1">
      <alignment horizontal="center" vertical="top" wrapText="1"/>
    </xf>
    <xf numFmtId="2" fontId="0" fillId="0" borderId="0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2" fontId="8" fillId="0" borderId="0" xfId="0" applyNumberFormat="1" applyFont="1" applyBorder="1" applyAlignment="1">
      <alignment vertical="top"/>
    </xf>
    <xf numFmtId="0" fontId="9" fillId="0" borderId="18" xfId="0" applyFont="1" applyBorder="1" applyAlignment="1">
      <alignment horizontal="center" vertical="center"/>
    </xf>
    <xf numFmtId="2" fontId="0" fillId="0" borderId="32" xfId="0" applyNumberForma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8" fillId="5" borderId="14" xfId="0" applyFont="1" applyFill="1" applyBorder="1"/>
    <xf numFmtId="0" fontId="8" fillId="0" borderId="14" xfId="0" applyFont="1" applyBorder="1"/>
    <xf numFmtId="0" fontId="11" fillId="0" borderId="14" xfId="0" applyFont="1" applyBorder="1" applyAlignment="1">
      <alignment wrapText="1"/>
    </xf>
    <xf numFmtId="0" fontId="0" fillId="0" borderId="11" xfId="0" applyFill="1" applyBorder="1"/>
    <xf numFmtId="0" fontId="8" fillId="0" borderId="10" xfId="0" applyFont="1" applyBorder="1"/>
    <xf numFmtId="0" fontId="8" fillId="0" borderId="0" xfId="0" applyFont="1" applyBorder="1"/>
    <xf numFmtId="0" fontId="8" fillId="0" borderId="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5" xfId="0" applyFont="1" applyBorder="1"/>
    <xf numFmtId="0" fontId="8" fillId="3" borderId="0" xfId="0" applyFont="1" applyFill="1"/>
    <xf numFmtId="0" fontId="8" fillId="0" borderId="5" xfId="0" applyFont="1" applyFill="1" applyBorder="1"/>
    <xf numFmtId="0" fontId="8" fillId="3" borderId="0" xfId="0" applyFont="1" applyFill="1" applyBorder="1"/>
    <xf numFmtId="0" fontId="8" fillId="0" borderId="5" xfId="0" applyFont="1" applyBorder="1" applyAlignment="1">
      <alignment horizontal="center"/>
    </xf>
    <xf numFmtId="0" fontId="0" fillId="3" borderId="0" xfId="0" applyFont="1" applyFill="1" applyAlignment="1">
      <alignment vertical="top" wrapText="1"/>
    </xf>
    <xf numFmtId="0" fontId="0" fillId="0" borderId="0" xfId="0" applyFont="1" applyAlignment="1">
      <alignment vertical="top" wrapText="1"/>
    </xf>
    <xf numFmtId="0" fontId="0" fillId="5" borderId="0" xfId="0" applyFont="1" applyFill="1" applyAlignment="1">
      <alignment vertical="top" wrapText="1"/>
    </xf>
    <xf numFmtId="0" fontId="0" fillId="4" borderId="0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40" fillId="3" borderId="0" xfId="0" applyFont="1" applyFill="1" applyAlignment="1">
      <alignment vertical="top" wrapText="1"/>
    </xf>
    <xf numFmtId="0" fontId="40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4" borderId="0" xfId="0" applyFont="1" applyFill="1" applyAlignment="1">
      <alignment vertical="top" wrapText="1"/>
    </xf>
    <xf numFmtId="0" fontId="40" fillId="4" borderId="0" xfId="0" applyFont="1" applyFill="1" applyBorder="1" applyAlignment="1">
      <alignment vertical="top" wrapText="1"/>
    </xf>
    <xf numFmtId="0" fontId="8" fillId="3" borderId="5" xfId="0" applyFont="1" applyFill="1" applyBorder="1"/>
    <xf numFmtId="49" fontId="0" fillId="0" borderId="3" xfId="0" applyNumberFormat="1" applyBorder="1" applyAlignment="1">
      <alignment horizontal="center"/>
    </xf>
    <xf numFmtId="0" fontId="0" fillId="0" borderId="10" xfId="0" applyFill="1" applyBorder="1"/>
    <xf numFmtId="0" fontId="0" fillId="3" borderId="3" xfId="0" applyFill="1" applyBorder="1"/>
    <xf numFmtId="0" fontId="0" fillId="3" borderId="10" xfId="0" applyFill="1" applyBorder="1"/>
    <xf numFmtId="0" fontId="0" fillId="4" borderId="3" xfId="0" applyFill="1" applyBorder="1"/>
    <xf numFmtId="0" fontId="40" fillId="0" borderId="3" xfId="0" applyFont="1" applyBorder="1" applyAlignment="1">
      <alignment vertical="top" wrapText="1"/>
    </xf>
    <xf numFmtId="0" fontId="0" fillId="0" borderId="14" xfId="0" applyFill="1" applyBorder="1"/>
    <xf numFmtId="0" fontId="2" fillId="0" borderId="0" xfId="4" applyFont="1" applyAlignment="1">
      <alignment vertical="center" wrapText="1"/>
    </xf>
    <xf numFmtId="0" fontId="0" fillId="4" borderId="0" xfId="0" applyFont="1" applyFill="1" applyBorder="1"/>
    <xf numFmtId="0" fontId="0" fillId="4" borderId="11" xfId="0" applyFont="1" applyFill="1" applyBorder="1"/>
    <xf numFmtId="0" fontId="0" fillId="5" borderId="0" xfId="0" applyFont="1" applyFill="1" applyBorder="1"/>
    <xf numFmtId="0" fontId="0" fillId="5" borderId="0" xfId="0" applyFont="1" applyFill="1"/>
    <xf numFmtId="0" fontId="0" fillId="5" borderId="11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vertical="top" wrapText="1"/>
    </xf>
    <xf numFmtId="0" fontId="0" fillId="0" borderId="11" xfId="0" applyFont="1" applyBorder="1"/>
    <xf numFmtId="0" fontId="0" fillId="3" borderId="0" xfId="0" applyFont="1" applyFill="1" applyBorder="1"/>
    <xf numFmtId="0" fontId="0" fillId="3" borderId="0" xfId="0" applyFont="1" applyFill="1"/>
    <xf numFmtId="0" fontId="0" fillId="3" borderId="11" xfId="0" applyFont="1" applyFill="1" applyBorder="1"/>
    <xf numFmtId="0" fontId="0" fillId="0" borderId="0" xfId="0" applyFont="1"/>
    <xf numFmtId="0" fontId="0" fillId="0" borderId="0" xfId="0" applyFont="1" applyFill="1" applyBorder="1"/>
    <xf numFmtId="0" fontId="8" fillId="4" borderId="0" xfId="0" applyFont="1" applyFill="1"/>
    <xf numFmtId="0" fontId="0" fillId="0" borderId="11" xfId="0" applyFont="1" applyFill="1" applyBorder="1"/>
    <xf numFmtId="0" fontId="0" fillId="4" borderId="0" xfId="0" applyFont="1" applyFill="1"/>
    <xf numFmtId="0" fontId="0" fillId="3" borderId="0" xfId="0" applyFont="1" applyFill="1" applyAlignment="1">
      <alignment horizontal="right"/>
    </xf>
    <xf numFmtId="0" fontId="8" fillId="4" borderId="0" xfId="0" applyFont="1" applyFill="1" applyBorder="1"/>
    <xf numFmtId="0" fontId="0" fillId="5" borderId="14" xfId="0" applyFill="1" applyBorder="1"/>
    <xf numFmtId="0" fontId="0" fillId="5" borderId="3" xfId="0" applyFont="1" applyFill="1" applyBorder="1"/>
    <xf numFmtId="0" fontId="0" fillId="5" borderId="14" xfId="0" applyFont="1" applyFill="1" applyBorder="1"/>
    <xf numFmtId="0" fontId="0" fillId="4" borderId="10" xfId="0" applyFill="1" applyBorder="1"/>
    <xf numFmtId="0" fontId="0" fillId="5" borderId="3" xfId="0" applyFont="1" applyFill="1" applyBorder="1" applyAlignment="1">
      <alignment vertical="top" wrapText="1"/>
    </xf>
    <xf numFmtId="0" fontId="7" fillId="0" borderId="0" xfId="0" applyFont="1"/>
    <xf numFmtId="0" fontId="0" fillId="0" borderId="0" xfId="0" applyBorder="1" applyAlignment="1">
      <alignment horizontal="center"/>
    </xf>
    <xf numFmtId="0" fontId="40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Fill="1" applyBorder="1" applyAlignment="1"/>
    <xf numFmtId="0" fontId="4" fillId="0" borderId="0" xfId="0" applyFont="1" applyFill="1"/>
    <xf numFmtId="0" fontId="0" fillId="0" borderId="0" xfId="0" applyFont="1" applyFill="1"/>
    <xf numFmtId="0" fontId="4" fillId="0" borderId="13" xfId="0" applyFont="1" applyFill="1" applyBorder="1"/>
    <xf numFmtId="0" fontId="4" fillId="0" borderId="18" xfId="0" applyFont="1" applyFill="1" applyBorder="1"/>
    <xf numFmtId="0" fontId="4" fillId="0" borderId="19" xfId="0" applyFont="1" applyFill="1" applyBorder="1"/>
    <xf numFmtId="0" fontId="4" fillId="0" borderId="15" xfId="0" applyFont="1" applyFill="1" applyBorder="1"/>
    <xf numFmtId="0" fontId="11" fillId="0" borderId="8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30" xfId="0" applyNumberForma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2" fontId="0" fillId="0" borderId="3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8" fillId="0" borderId="11" xfId="0" applyFont="1" applyBorder="1"/>
    <xf numFmtId="0" fontId="0" fillId="0" borderId="0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center"/>
    </xf>
    <xf numFmtId="0" fontId="0" fillId="0" borderId="36" xfId="0" applyBorder="1"/>
    <xf numFmtId="0" fontId="0" fillId="0" borderId="8" xfId="0" applyBorder="1"/>
    <xf numFmtId="0" fontId="8" fillId="0" borderId="0" xfId="0" applyFont="1" applyFill="1" applyBorder="1" applyAlignment="1">
      <alignment horizontal="center"/>
    </xf>
    <xf numFmtId="0" fontId="21" fillId="0" borderId="3" xfId="0" applyFont="1" applyBorder="1" applyAlignment="1">
      <alignment wrapText="1"/>
    </xf>
    <xf numFmtId="0" fontId="0" fillId="0" borderId="18" xfId="0" applyBorder="1"/>
    <xf numFmtId="0" fontId="0" fillId="0" borderId="37" xfId="0" applyBorder="1"/>
    <xf numFmtId="0" fontId="0" fillId="0" borderId="17" xfId="0" applyBorder="1"/>
    <xf numFmtId="0" fontId="0" fillId="0" borderId="38" xfId="0" applyBorder="1"/>
    <xf numFmtId="0" fontId="0" fillId="0" borderId="39" xfId="0" applyBorder="1"/>
    <xf numFmtId="0" fontId="39" fillId="0" borderId="5" xfId="4" applyFont="1" applyBorder="1" applyAlignment="1">
      <alignment vertical="center" wrapText="1"/>
    </xf>
    <xf numFmtId="0" fontId="12" fillId="0" borderId="5" xfId="0" applyFont="1" applyBorder="1"/>
    <xf numFmtId="0" fontId="12" fillId="0" borderId="0" xfId="0" applyFont="1" applyAlignment="1">
      <alignment wrapText="1"/>
    </xf>
    <xf numFmtId="0" fontId="1" fillId="0" borderId="0" xfId="4" applyFont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0" fontId="42" fillId="0" borderId="0" xfId="0" applyFont="1" applyBorder="1" applyAlignment="1">
      <alignment horizontal="right" vertical="center" wrapText="1"/>
    </xf>
    <xf numFmtId="0" fontId="43" fillId="0" borderId="0" xfId="0" applyFont="1" applyBorder="1" applyAlignment="1">
      <alignment horizontal="right" vertical="center" wrapText="1"/>
    </xf>
    <xf numFmtId="2" fontId="11" fillId="0" borderId="0" xfId="0" applyNumberFormat="1" applyFont="1"/>
    <xf numFmtId="2" fontId="0" fillId="0" borderId="0" xfId="0" applyNumberFormat="1"/>
    <xf numFmtId="0" fontId="0" fillId="0" borderId="32" xfId="0" applyBorder="1"/>
    <xf numFmtId="0" fontId="44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49" fontId="44" fillId="0" borderId="2" xfId="0" applyNumberFormat="1" applyFont="1" applyFill="1" applyBorder="1" applyAlignment="1">
      <alignment horizontal="center"/>
    </xf>
    <xf numFmtId="0" fontId="0" fillId="2" borderId="0" xfId="0" applyFill="1"/>
    <xf numFmtId="0" fontId="11" fillId="0" borderId="0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0" fillId="2" borderId="0" xfId="0" applyFill="1" applyBorder="1"/>
    <xf numFmtId="0" fontId="0" fillId="0" borderId="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0" fillId="0" borderId="3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5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/>
    </xf>
    <xf numFmtId="0" fontId="41" fillId="0" borderId="9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9" fillId="0" borderId="0" xfId="4" applyFont="1" applyAlignment="1">
      <alignment vertic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left" wrapText="1"/>
    </xf>
    <xf numFmtId="0" fontId="5" fillId="0" borderId="8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8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8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165" fontId="0" fillId="0" borderId="0" xfId="0" applyNumberFormat="1" applyFont="1" applyAlignment="1">
      <alignment wrapText="1"/>
    </xf>
    <xf numFmtId="165" fontId="0" fillId="0" borderId="0" xfId="0" applyNumberFormat="1" applyFont="1"/>
  </cellXfs>
  <cellStyles count="46">
    <cellStyle name="20% - Accent1 2" xfId="23"/>
    <cellStyle name="20% - Accent2 2" xfId="27"/>
    <cellStyle name="20% - Accent3 2" xfId="31"/>
    <cellStyle name="20% - Accent4 2" xfId="35"/>
    <cellStyle name="20% - Accent5 2" xfId="39"/>
    <cellStyle name="20% - Accent6 2" xfId="43"/>
    <cellStyle name="40% - Accent1 2" xfId="24"/>
    <cellStyle name="40% - Accent2 2" xfId="28"/>
    <cellStyle name="40% - Accent3 2" xfId="32"/>
    <cellStyle name="40% - Accent4 2" xfId="36"/>
    <cellStyle name="40% - Accent5 2" xfId="40"/>
    <cellStyle name="40% - Accent6 2" xfId="44"/>
    <cellStyle name="60% - Accent1 2" xfId="25"/>
    <cellStyle name="60% - Accent2 2" xfId="29"/>
    <cellStyle name="60% - Accent3 2" xfId="33"/>
    <cellStyle name="60% - Accent4 2" xfId="37"/>
    <cellStyle name="60% - Accent5 2" xfId="41"/>
    <cellStyle name="60% - Accent6 2" xfId="45"/>
    <cellStyle name="Accent1 2" xfId="22"/>
    <cellStyle name="Accent2 2" xfId="26"/>
    <cellStyle name="Accent3 2" xfId="30"/>
    <cellStyle name="Accent4 2" xfId="34"/>
    <cellStyle name="Accent5 2" xfId="38"/>
    <cellStyle name="Accent6 2" xfId="42"/>
    <cellStyle name="Bad 2" xfId="11"/>
    <cellStyle name="Calculation 2" xfId="15"/>
    <cellStyle name="Check Cell 2" xfId="17"/>
    <cellStyle name="Explanatory Text 2" xfId="20"/>
    <cellStyle name="Good 2" xfId="10"/>
    <cellStyle name="Heading 1 2" xfId="6"/>
    <cellStyle name="Heading 2 2" xfId="7"/>
    <cellStyle name="Heading 3 2" xfId="8"/>
    <cellStyle name="Heading 4 2" xfId="9"/>
    <cellStyle name="Input 2" xfId="13"/>
    <cellStyle name="Linked Cell 2" xfId="16"/>
    <cellStyle name="Neutral 2" xfId="12"/>
    <cellStyle name="Normal" xfId="0" builtinId="0"/>
    <cellStyle name="Normal 2" xfId="1"/>
    <cellStyle name="Normal 3" xfId="4"/>
    <cellStyle name="Normal_Calculations" xfId="2"/>
    <cellStyle name="Normal_Calculations_1" xfId="3"/>
    <cellStyle name="Note 2" xfId="19"/>
    <cellStyle name="Output 2" xfId="14"/>
    <cellStyle name="Title 2" xfId="5"/>
    <cellStyle name="Total 2" xfId="21"/>
    <cellStyle name="Warning Text 2" xfId="18"/>
  </cellStyles>
  <dxfs count="0"/>
  <tableStyles count="0" defaultTableStyle="TableStyleMedium2" defaultPivotStyle="PivotStyleLight16"/>
  <colors>
    <mruColors>
      <color rgb="FFCCFFFF"/>
      <color rgb="FFFFFFCC"/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opLeftCell="C1" zoomScaleNormal="100" workbookViewId="0">
      <selection activeCell="S55" sqref="S55"/>
    </sheetView>
  </sheetViews>
  <sheetFormatPr defaultColWidth="9.140625" defaultRowHeight="15" x14ac:dyDescent="0.25"/>
  <cols>
    <col min="1" max="1" width="9.140625" style="3"/>
    <col min="2" max="2" width="29" style="3" customWidth="1"/>
    <col min="3" max="3" width="10.85546875" style="3" bestFit="1" customWidth="1"/>
    <col min="4" max="4" width="20" style="3" customWidth="1"/>
    <col min="5" max="5" width="13.5703125" style="3" bestFit="1" customWidth="1"/>
    <col min="6" max="6" width="20" style="3" customWidth="1"/>
    <col min="7" max="7" width="11.42578125" style="3" bestFit="1" customWidth="1"/>
    <col min="8" max="8" width="11.7109375" style="8" customWidth="1"/>
    <col min="9" max="9" width="8.7109375" style="3" customWidth="1"/>
    <col min="10" max="10" width="14.42578125" style="3" customWidth="1"/>
    <col min="11" max="11" width="15.28515625" style="3" customWidth="1"/>
    <col min="12" max="12" width="15.7109375" style="3" bestFit="1" customWidth="1"/>
    <col min="14" max="14" width="8.85546875" customWidth="1"/>
    <col min="15" max="16384" width="9.140625" style="3"/>
  </cols>
  <sheetData>
    <row r="1" spans="1:12" ht="27" customHeight="1" x14ac:dyDescent="0.25">
      <c r="B1" s="4" t="s">
        <v>7</v>
      </c>
      <c r="C1" s="4" t="s">
        <v>2</v>
      </c>
      <c r="D1" s="4" t="s">
        <v>0</v>
      </c>
      <c r="E1" s="4" t="s">
        <v>1</v>
      </c>
      <c r="F1" s="4" t="s">
        <v>8</v>
      </c>
      <c r="G1" s="4" t="s">
        <v>4</v>
      </c>
      <c r="H1" s="7" t="s">
        <v>5</v>
      </c>
      <c r="I1" s="4" t="s">
        <v>267</v>
      </c>
      <c r="J1" s="4" t="s">
        <v>3</v>
      </c>
      <c r="K1" s="4" t="s">
        <v>6</v>
      </c>
      <c r="L1" s="4" t="s">
        <v>421</v>
      </c>
    </row>
    <row r="2" spans="1:12" x14ac:dyDescent="0.25">
      <c r="A2" s="3">
        <v>1</v>
      </c>
      <c r="B2" s="3" t="s">
        <v>22</v>
      </c>
      <c r="C2" s="3" t="s">
        <v>11</v>
      </c>
      <c r="D2" s="3" t="s">
        <v>9</v>
      </c>
      <c r="E2" s="3" t="s">
        <v>10</v>
      </c>
      <c r="F2" s="3" t="s">
        <v>96</v>
      </c>
      <c r="G2" s="3" t="s">
        <v>13</v>
      </c>
      <c r="H2" s="8">
        <v>40</v>
      </c>
      <c r="I2" s="3" t="s">
        <v>15</v>
      </c>
      <c r="J2" s="3" t="s">
        <v>12</v>
      </c>
      <c r="K2" s="3" t="s">
        <v>17</v>
      </c>
      <c r="L2" s="3" t="s">
        <v>16</v>
      </c>
    </row>
    <row r="3" spans="1:12" x14ac:dyDescent="0.25">
      <c r="A3" s="3">
        <v>2</v>
      </c>
      <c r="B3" s="3" t="s">
        <v>32</v>
      </c>
      <c r="C3" s="3" t="s">
        <v>25</v>
      </c>
      <c r="D3" s="3" t="s">
        <v>23</v>
      </c>
      <c r="E3" s="3" t="s">
        <v>24</v>
      </c>
      <c r="F3" s="3" t="s">
        <v>96</v>
      </c>
      <c r="G3" s="3" t="s">
        <v>13</v>
      </c>
      <c r="H3" s="8">
        <v>31</v>
      </c>
      <c r="I3" s="3" t="s">
        <v>27</v>
      </c>
      <c r="J3" s="3" t="s">
        <v>26</v>
      </c>
      <c r="K3" s="3" t="s">
        <v>29</v>
      </c>
      <c r="L3" s="3" t="s">
        <v>28</v>
      </c>
    </row>
    <row r="4" spans="1:12" x14ac:dyDescent="0.25">
      <c r="A4" s="3">
        <v>3</v>
      </c>
      <c r="B4" s="3" t="s">
        <v>49</v>
      </c>
      <c r="C4" s="3" t="s">
        <v>35</v>
      </c>
      <c r="D4" s="3" t="s">
        <v>33</v>
      </c>
      <c r="E4" s="3" t="s">
        <v>34</v>
      </c>
      <c r="F4" s="3" t="s">
        <v>50</v>
      </c>
      <c r="G4" s="3" t="s">
        <v>13</v>
      </c>
      <c r="H4" s="8">
        <v>24</v>
      </c>
      <c r="I4" s="3" t="s">
        <v>27</v>
      </c>
      <c r="J4" s="3" t="s">
        <v>36</v>
      </c>
      <c r="K4" s="3" t="s">
        <v>37</v>
      </c>
      <c r="L4" s="3" t="s">
        <v>28</v>
      </c>
    </row>
    <row r="5" spans="1:12" x14ac:dyDescent="0.25">
      <c r="A5" s="3">
        <v>4</v>
      </c>
      <c r="B5" s="3" t="s">
        <v>63</v>
      </c>
      <c r="C5" s="3" t="s">
        <v>53</v>
      </c>
      <c r="D5" s="66" t="s">
        <v>51</v>
      </c>
      <c r="E5" s="3" t="s">
        <v>52</v>
      </c>
      <c r="F5" s="3" t="s">
        <v>64</v>
      </c>
      <c r="G5" s="3" t="s">
        <v>13</v>
      </c>
      <c r="H5" s="8">
        <v>36</v>
      </c>
      <c r="I5" s="3" t="s">
        <v>15</v>
      </c>
      <c r="J5" s="3" t="s">
        <v>54</v>
      </c>
      <c r="K5" s="3" t="s">
        <v>55</v>
      </c>
      <c r="L5" s="66" t="s">
        <v>16</v>
      </c>
    </row>
    <row r="6" spans="1:12" x14ac:dyDescent="0.25">
      <c r="A6" s="3">
        <v>5</v>
      </c>
      <c r="B6" s="3" t="s">
        <v>72</v>
      </c>
      <c r="C6" s="3" t="s">
        <v>66</v>
      </c>
      <c r="D6" s="3" t="s">
        <v>51</v>
      </c>
      <c r="E6" s="3" t="s">
        <v>65</v>
      </c>
      <c r="F6" s="3" t="s">
        <v>64</v>
      </c>
      <c r="G6" s="3" t="s">
        <v>13</v>
      </c>
      <c r="H6" s="8">
        <v>25</v>
      </c>
      <c r="I6" s="3" t="s">
        <v>15</v>
      </c>
      <c r="J6" s="3" t="s">
        <v>67</v>
      </c>
      <c r="K6" s="3" t="s">
        <v>57</v>
      </c>
      <c r="L6" s="66" t="s">
        <v>68</v>
      </c>
    </row>
    <row r="7" spans="1:12" x14ac:dyDescent="0.25">
      <c r="A7" s="3">
        <v>6</v>
      </c>
      <c r="B7" s="3" t="s">
        <v>79</v>
      </c>
      <c r="C7" s="3" t="s">
        <v>75</v>
      </c>
      <c r="D7" s="3" t="s">
        <v>73</v>
      </c>
      <c r="E7" s="3" t="s">
        <v>74</v>
      </c>
      <c r="F7" s="3" t="s">
        <v>268</v>
      </c>
      <c r="G7" s="3" t="s">
        <v>13</v>
      </c>
      <c r="H7" s="8">
        <v>32</v>
      </c>
      <c r="I7" s="3" t="s">
        <v>15</v>
      </c>
      <c r="J7" s="3" t="s">
        <v>76</v>
      </c>
      <c r="K7" s="3" t="s">
        <v>41</v>
      </c>
      <c r="L7" s="3" t="s">
        <v>77</v>
      </c>
    </row>
    <row r="8" spans="1:12" x14ac:dyDescent="0.25">
      <c r="A8" s="3">
        <v>7</v>
      </c>
      <c r="B8" s="3" t="s">
        <v>14</v>
      </c>
      <c r="C8" s="3" t="s">
        <v>82</v>
      </c>
      <c r="D8" s="3" t="s">
        <v>80</v>
      </c>
      <c r="E8" s="3" t="s">
        <v>81</v>
      </c>
      <c r="F8" s="3" t="s">
        <v>268</v>
      </c>
      <c r="G8" s="3" t="s">
        <v>84</v>
      </c>
      <c r="H8" s="8">
        <v>32</v>
      </c>
      <c r="I8" s="3" t="s">
        <v>15</v>
      </c>
      <c r="J8" s="3" t="s">
        <v>83</v>
      </c>
      <c r="K8" s="3" t="s">
        <v>59</v>
      </c>
      <c r="L8" s="3" t="s">
        <v>85</v>
      </c>
    </row>
    <row r="9" spans="1:12" x14ac:dyDescent="0.25">
      <c r="A9" s="3">
        <v>8</v>
      </c>
      <c r="B9" s="3" t="s">
        <v>14</v>
      </c>
      <c r="C9" s="3" t="s">
        <v>88</v>
      </c>
      <c r="D9" s="3" t="s">
        <v>86</v>
      </c>
      <c r="E9" s="3" t="s">
        <v>87</v>
      </c>
      <c r="F9" s="3" t="s">
        <v>268</v>
      </c>
      <c r="G9" s="3" t="s">
        <v>13</v>
      </c>
      <c r="H9" s="8">
        <v>35</v>
      </c>
      <c r="I9" s="3" t="s">
        <v>15</v>
      </c>
      <c r="J9" s="3" t="s">
        <v>89</v>
      </c>
      <c r="K9" s="3" t="s">
        <v>38</v>
      </c>
      <c r="L9" s="3" t="s">
        <v>77</v>
      </c>
    </row>
    <row r="10" spans="1:12" x14ac:dyDescent="0.25">
      <c r="A10" s="3">
        <v>9</v>
      </c>
      <c r="B10" s="3" t="s">
        <v>95</v>
      </c>
      <c r="C10" s="3" t="s">
        <v>92</v>
      </c>
      <c r="D10" s="3" t="s">
        <v>90</v>
      </c>
      <c r="E10" s="3" t="s">
        <v>91</v>
      </c>
      <c r="F10" s="3" t="s">
        <v>96</v>
      </c>
      <c r="G10" s="3" t="s">
        <v>13</v>
      </c>
      <c r="H10" s="8">
        <v>43</v>
      </c>
      <c r="I10" s="3" t="s">
        <v>15</v>
      </c>
      <c r="J10" s="3" t="s">
        <v>93</v>
      </c>
      <c r="K10" s="3" t="s">
        <v>94</v>
      </c>
      <c r="L10" s="66" t="s">
        <v>77</v>
      </c>
    </row>
    <row r="11" spans="1:12" x14ac:dyDescent="0.25">
      <c r="A11" s="3">
        <v>10</v>
      </c>
      <c r="C11" s="3" t="s">
        <v>223</v>
      </c>
      <c r="D11" s="65" t="s">
        <v>221</v>
      </c>
      <c r="E11" s="3" t="s">
        <v>222</v>
      </c>
      <c r="F11" s="3" t="s">
        <v>269</v>
      </c>
      <c r="G11" s="3" t="s">
        <v>13</v>
      </c>
      <c r="H11" s="8">
        <v>46</v>
      </c>
      <c r="I11" s="3" t="s">
        <v>15</v>
      </c>
      <c r="J11" s="3" t="s">
        <v>155</v>
      </c>
      <c r="K11" s="3">
        <v>200825</v>
      </c>
      <c r="L11" s="6">
        <v>40422</v>
      </c>
    </row>
    <row r="12" spans="1:12" x14ac:dyDescent="0.25">
      <c r="A12" s="3">
        <v>11</v>
      </c>
      <c r="B12" s="3" t="s">
        <v>107</v>
      </c>
      <c r="C12" s="3" t="s">
        <v>99</v>
      </c>
      <c r="D12" s="3" t="s">
        <v>97</v>
      </c>
      <c r="E12" s="3" t="s">
        <v>98</v>
      </c>
      <c r="F12" s="3" t="s">
        <v>64</v>
      </c>
      <c r="G12" s="3" t="s">
        <v>13</v>
      </c>
      <c r="H12" s="8">
        <v>35</v>
      </c>
      <c r="I12" s="3" t="s">
        <v>15</v>
      </c>
      <c r="J12" s="3" t="s">
        <v>100</v>
      </c>
      <c r="K12" s="3" t="s">
        <v>101</v>
      </c>
      <c r="L12" s="66" t="s">
        <v>68</v>
      </c>
    </row>
    <row r="13" spans="1:12" x14ac:dyDescent="0.25">
      <c r="A13" s="3">
        <v>12</v>
      </c>
      <c r="B13" s="3" t="s">
        <v>14</v>
      </c>
      <c r="C13" s="3" t="s">
        <v>110</v>
      </c>
      <c r="D13" s="3" t="s">
        <v>108</v>
      </c>
      <c r="E13" s="3" t="s">
        <v>109</v>
      </c>
      <c r="F13" s="3" t="s">
        <v>119</v>
      </c>
      <c r="G13" s="3" t="s">
        <v>13</v>
      </c>
      <c r="H13" s="8">
        <v>38</v>
      </c>
      <c r="I13" s="3" t="s">
        <v>27</v>
      </c>
      <c r="J13" s="3" t="s">
        <v>111</v>
      </c>
      <c r="K13" s="3" t="s">
        <v>112</v>
      </c>
      <c r="L13" s="3" t="s">
        <v>77</v>
      </c>
    </row>
    <row r="14" spans="1:12" x14ac:dyDescent="0.25">
      <c r="A14" s="3">
        <v>13</v>
      </c>
      <c r="B14" s="3" t="s">
        <v>14</v>
      </c>
      <c r="C14" s="3" t="s">
        <v>122</v>
      </c>
      <c r="D14" s="3" t="s">
        <v>120</v>
      </c>
      <c r="E14" s="3" t="s">
        <v>121</v>
      </c>
      <c r="F14" s="3" t="s">
        <v>126</v>
      </c>
      <c r="G14" s="3" t="s">
        <v>13</v>
      </c>
      <c r="H14" s="8">
        <v>28</v>
      </c>
      <c r="I14" s="3" t="s">
        <v>15</v>
      </c>
      <c r="J14" s="3" t="s">
        <v>123</v>
      </c>
      <c r="K14" s="3" t="s">
        <v>124</v>
      </c>
      <c r="L14" s="3" t="s">
        <v>77</v>
      </c>
    </row>
    <row r="15" spans="1:12" x14ac:dyDescent="0.25">
      <c r="A15" s="3">
        <v>14</v>
      </c>
      <c r="B15" s="3" t="s">
        <v>14</v>
      </c>
      <c r="C15" s="3" t="s">
        <v>129</v>
      </c>
      <c r="D15" s="3" t="s">
        <v>127</v>
      </c>
      <c r="E15" s="3" t="s">
        <v>128</v>
      </c>
      <c r="F15" s="3" t="s">
        <v>126</v>
      </c>
      <c r="G15" s="3" t="s">
        <v>84</v>
      </c>
      <c r="H15" s="8">
        <v>25</v>
      </c>
      <c r="I15" s="3" t="s">
        <v>27</v>
      </c>
      <c r="J15" s="3" t="s">
        <v>130</v>
      </c>
      <c r="K15" s="3" t="s">
        <v>132</v>
      </c>
      <c r="L15" s="3" t="s">
        <v>131</v>
      </c>
    </row>
    <row r="16" spans="1:12" x14ac:dyDescent="0.25">
      <c r="A16" s="3">
        <v>15</v>
      </c>
      <c r="B16" s="3" t="s">
        <v>14</v>
      </c>
      <c r="C16" s="3" t="s">
        <v>135</v>
      </c>
      <c r="D16" s="3" t="s">
        <v>133</v>
      </c>
      <c r="E16" s="3" t="s">
        <v>134</v>
      </c>
      <c r="F16" s="3" t="s">
        <v>270</v>
      </c>
      <c r="G16" s="3" t="s">
        <v>13</v>
      </c>
      <c r="H16" s="8">
        <v>61</v>
      </c>
      <c r="I16" s="3" t="s">
        <v>27</v>
      </c>
      <c r="J16" s="3" t="s">
        <v>136</v>
      </c>
      <c r="K16" s="3" t="s">
        <v>138</v>
      </c>
      <c r="L16" s="3" t="s">
        <v>137</v>
      </c>
    </row>
    <row r="17" spans="1:12" x14ac:dyDescent="0.25">
      <c r="A17" s="3">
        <v>16</v>
      </c>
      <c r="B17" s="3" t="s">
        <v>145</v>
      </c>
      <c r="C17" s="3" t="s">
        <v>143</v>
      </c>
      <c r="D17" s="3" t="s">
        <v>141</v>
      </c>
      <c r="E17" s="3" t="s">
        <v>142</v>
      </c>
      <c r="F17" s="3" t="s">
        <v>269</v>
      </c>
      <c r="G17" s="3" t="s">
        <v>13</v>
      </c>
      <c r="H17" s="8">
        <v>22</v>
      </c>
      <c r="I17" s="3" t="s">
        <v>27</v>
      </c>
      <c r="J17" s="3" t="s">
        <v>144</v>
      </c>
      <c r="K17" s="3">
        <v>200825</v>
      </c>
      <c r="L17" s="3" t="s">
        <v>77</v>
      </c>
    </row>
    <row r="18" spans="1:12" x14ac:dyDescent="0.25">
      <c r="A18" s="3">
        <v>17</v>
      </c>
      <c r="C18" s="3" t="s">
        <v>237</v>
      </c>
      <c r="D18" s="3" t="s">
        <v>238</v>
      </c>
      <c r="E18" s="3" t="s">
        <v>236</v>
      </c>
      <c r="F18" s="3" t="s">
        <v>269</v>
      </c>
      <c r="G18" s="3" t="s">
        <v>13</v>
      </c>
      <c r="H18" s="8">
        <v>35</v>
      </c>
      <c r="I18" s="3" t="s">
        <v>15</v>
      </c>
      <c r="J18" s="3" t="s">
        <v>155</v>
      </c>
      <c r="K18" s="3">
        <v>200825</v>
      </c>
      <c r="L18" s="6">
        <v>40422</v>
      </c>
    </row>
    <row r="19" spans="1:12" x14ac:dyDescent="0.25">
      <c r="A19" s="3">
        <v>18</v>
      </c>
      <c r="B19" s="3" t="s">
        <v>149</v>
      </c>
      <c r="C19" s="3" t="s">
        <v>148</v>
      </c>
      <c r="D19" s="3" t="s">
        <v>146</v>
      </c>
      <c r="E19" s="3" t="s">
        <v>147</v>
      </c>
      <c r="F19" s="3" t="s">
        <v>270</v>
      </c>
      <c r="G19" s="3" t="s">
        <v>84</v>
      </c>
      <c r="H19" s="8">
        <v>32</v>
      </c>
      <c r="I19" s="3" t="s">
        <v>15</v>
      </c>
      <c r="J19" s="3" t="s">
        <v>89</v>
      </c>
      <c r="K19" s="3" t="s">
        <v>38</v>
      </c>
      <c r="L19" s="3" t="s">
        <v>137</v>
      </c>
    </row>
    <row r="20" spans="1:12" x14ac:dyDescent="0.25">
      <c r="A20" s="3">
        <v>19</v>
      </c>
      <c r="C20" s="3" t="s">
        <v>233</v>
      </c>
      <c r="D20" s="3" t="s">
        <v>235</v>
      </c>
      <c r="E20" s="3" t="s">
        <v>133</v>
      </c>
      <c r="F20" s="3" t="s">
        <v>270</v>
      </c>
      <c r="G20" s="3" t="s">
        <v>84</v>
      </c>
      <c r="H20" s="8">
        <v>33</v>
      </c>
      <c r="I20" s="3" t="s">
        <v>27</v>
      </c>
      <c r="J20" s="3" t="s">
        <v>234</v>
      </c>
      <c r="K20" s="3">
        <v>100720</v>
      </c>
      <c r="L20" s="6">
        <v>40422</v>
      </c>
    </row>
    <row r="21" spans="1:12" x14ac:dyDescent="0.25">
      <c r="A21" s="3">
        <v>20</v>
      </c>
      <c r="C21" s="3" t="s">
        <v>230</v>
      </c>
      <c r="D21" s="3" t="s">
        <v>216</v>
      </c>
      <c r="E21" s="3" t="s">
        <v>229</v>
      </c>
      <c r="F21" s="3" t="s">
        <v>269</v>
      </c>
      <c r="G21" s="3" t="s">
        <v>13</v>
      </c>
      <c r="H21" s="8">
        <v>27</v>
      </c>
      <c r="I21" s="3" t="s">
        <v>27</v>
      </c>
      <c r="J21" s="3" t="s">
        <v>12</v>
      </c>
      <c r="K21" s="3">
        <v>200901</v>
      </c>
      <c r="L21" s="6">
        <v>40422</v>
      </c>
    </row>
    <row r="22" spans="1:12" x14ac:dyDescent="0.25">
      <c r="A22" s="3">
        <v>21</v>
      </c>
      <c r="B22" s="3" t="s">
        <v>14</v>
      </c>
      <c r="C22" s="3" t="s">
        <v>154</v>
      </c>
      <c r="D22" s="3" t="s">
        <v>152</v>
      </c>
      <c r="E22" s="3" t="s">
        <v>153</v>
      </c>
      <c r="F22" s="3" t="s">
        <v>271</v>
      </c>
      <c r="G22" s="3" t="s">
        <v>13</v>
      </c>
      <c r="H22" s="8">
        <v>34</v>
      </c>
      <c r="I22" s="3" t="s">
        <v>15</v>
      </c>
      <c r="J22" s="3" t="s">
        <v>155</v>
      </c>
      <c r="K22" s="3" t="s">
        <v>106</v>
      </c>
      <c r="L22" s="3" t="s">
        <v>77</v>
      </c>
    </row>
    <row r="23" spans="1:12" x14ac:dyDescent="0.25">
      <c r="A23" s="3">
        <v>22</v>
      </c>
      <c r="B23" s="3" t="s">
        <v>14</v>
      </c>
      <c r="C23" s="3" t="s">
        <v>161</v>
      </c>
      <c r="D23" s="3" t="s">
        <v>159</v>
      </c>
      <c r="E23" s="3" t="s">
        <v>160</v>
      </c>
      <c r="F23" s="3" t="s">
        <v>269</v>
      </c>
      <c r="G23" s="3" t="s">
        <v>84</v>
      </c>
      <c r="H23" s="8">
        <v>27</v>
      </c>
      <c r="I23" s="3" t="s">
        <v>27</v>
      </c>
      <c r="J23" s="3" t="s">
        <v>162</v>
      </c>
      <c r="K23" s="3" t="s">
        <v>163</v>
      </c>
      <c r="L23" s="66" t="s">
        <v>77</v>
      </c>
    </row>
    <row r="24" spans="1:12" x14ac:dyDescent="0.25">
      <c r="A24" s="3">
        <v>23</v>
      </c>
      <c r="C24" s="3" t="s">
        <v>228</v>
      </c>
      <c r="D24" s="3" t="s">
        <v>217</v>
      </c>
      <c r="E24" s="3" t="s">
        <v>128</v>
      </c>
      <c r="F24" s="3" t="s">
        <v>269</v>
      </c>
      <c r="G24" s="3" t="s">
        <v>84</v>
      </c>
      <c r="H24" s="8">
        <v>29</v>
      </c>
      <c r="I24" s="3" t="s">
        <v>15</v>
      </c>
      <c r="J24" s="3" t="s">
        <v>179</v>
      </c>
      <c r="K24" s="3">
        <v>200810</v>
      </c>
      <c r="L24" s="6">
        <v>40422</v>
      </c>
    </row>
    <row r="25" spans="1:12" x14ac:dyDescent="0.25">
      <c r="A25" s="3">
        <v>24</v>
      </c>
      <c r="C25" s="3" t="s">
        <v>225</v>
      </c>
      <c r="D25" s="3" t="s">
        <v>218</v>
      </c>
      <c r="E25" s="3" t="s">
        <v>224</v>
      </c>
      <c r="F25" s="3" t="s">
        <v>96</v>
      </c>
      <c r="G25" s="3" t="s">
        <v>84</v>
      </c>
      <c r="H25" s="8">
        <v>30</v>
      </c>
      <c r="I25" s="3" t="s">
        <v>15</v>
      </c>
      <c r="J25" s="3" t="s">
        <v>226</v>
      </c>
      <c r="K25" s="3">
        <v>201010</v>
      </c>
      <c r="L25" s="6">
        <v>40422</v>
      </c>
    </row>
    <row r="26" spans="1:12" x14ac:dyDescent="0.25">
      <c r="A26" s="3">
        <v>25</v>
      </c>
      <c r="B26" s="3" t="s">
        <v>168</v>
      </c>
      <c r="C26" s="3" t="s">
        <v>166</v>
      </c>
      <c r="D26" s="3" t="s">
        <v>164</v>
      </c>
      <c r="E26" s="3" t="s">
        <v>165</v>
      </c>
      <c r="F26" s="3" t="s">
        <v>96</v>
      </c>
      <c r="G26" s="3" t="s">
        <v>13</v>
      </c>
      <c r="H26" s="8">
        <v>28</v>
      </c>
      <c r="I26" s="3" t="s">
        <v>27</v>
      </c>
      <c r="J26" s="3" t="s">
        <v>150</v>
      </c>
      <c r="K26" s="3" t="s">
        <v>62</v>
      </c>
      <c r="L26" s="3" t="s">
        <v>167</v>
      </c>
    </row>
    <row r="27" spans="1:12" x14ac:dyDescent="0.25">
      <c r="A27" s="3">
        <v>26</v>
      </c>
      <c r="B27" s="3" t="s">
        <v>14</v>
      </c>
      <c r="C27" s="3" t="s">
        <v>171</v>
      </c>
      <c r="D27" s="3" t="s">
        <v>169</v>
      </c>
      <c r="E27" s="3" t="s">
        <v>170</v>
      </c>
      <c r="F27" s="3" t="s">
        <v>96</v>
      </c>
      <c r="G27" s="3" t="s">
        <v>84</v>
      </c>
      <c r="H27" s="8">
        <v>33</v>
      </c>
      <c r="I27" s="3" t="s">
        <v>27</v>
      </c>
      <c r="J27" s="3" t="s">
        <v>26</v>
      </c>
      <c r="K27" s="3" t="s">
        <v>29</v>
      </c>
      <c r="L27" s="66" t="s">
        <v>167</v>
      </c>
    </row>
    <row r="28" spans="1:12" x14ac:dyDescent="0.25">
      <c r="A28" s="3">
        <v>27</v>
      </c>
      <c r="B28" s="3" t="s">
        <v>175</v>
      </c>
      <c r="C28" s="3" t="s">
        <v>174</v>
      </c>
      <c r="D28" s="3" t="s">
        <v>172</v>
      </c>
      <c r="E28" s="3" t="s">
        <v>173</v>
      </c>
      <c r="F28" s="3" t="s">
        <v>126</v>
      </c>
      <c r="G28" s="3" t="s">
        <v>84</v>
      </c>
      <c r="H28" s="8">
        <v>42</v>
      </c>
      <c r="I28" s="3" t="s">
        <v>27</v>
      </c>
      <c r="J28" s="3" t="s">
        <v>36</v>
      </c>
      <c r="K28" s="3" t="s">
        <v>37</v>
      </c>
      <c r="L28" s="3" t="s">
        <v>137</v>
      </c>
    </row>
    <row r="29" spans="1:12" x14ac:dyDescent="0.25">
      <c r="A29" s="3">
        <v>28</v>
      </c>
      <c r="B29" s="3" t="s">
        <v>14</v>
      </c>
      <c r="C29" s="3" t="s">
        <v>178</v>
      </c>
      <c r="D29" s="3" t="s">
        <v>176</v>
      </c>
      <c r="E29" s="3" t="s">
        <v>177</v>
      </c>
      <c r="F29" s="3" t="s">
        <v>126</v>
      </c>
      <c r="G29" s="3" t="s">
        <v>13</v>
      </c>
      <c r="H29" s="8">
        <v>44</v>
      </c>
      <c r="I29" s="3" t="s">
        <v>27</v>
      </c>
      <c r="J29" s="3" t="s">
        <v>179</v>
      </c>
      <c r="K29" s="3" t="s">
        <v>139</v>
      </c>
      <c r="L29" s="3" t="s">
        <v>16</v>
      </c>
    </row>
    <row r="30" spans="1:12" x14ac:dyDescent="0.25">
      <c r="A30" s="3">
        <v>29</v>
      </c>
      <c r="B30" s="3" t="s">
        <v>184</v>
      </c>
      <c r="C30" s="3" t="s">
        <v>182</v>
      </c>
      <c r="D30" s="3" t="s">
        <v>180</v>
      </c>
      <c r="E30" s="3" t="s">
        <v>181</v>
      </c>
      <c r="F30" s="3" t="s">
        <v>126</v>
      </c>
      <c r="G30" s="3" t="s">
        <v>13</v>
      </c>
      <c r="H30" s="8">
        <v>44</v>
      </c>
      <c r="I30" s="3" t="s">
        <v>27</v>
      </c>
      <c r="J30" s="3" t="s">
        <v>183</v>
      </c>
      <c r="K30" s="3" t="s">
        <v>30</v>
      </c>
      <c r="L30" s="66" t="s">
        <v>28</v>
      </c>
    </row>
    <row r="31" spans="1:12" x14ac:dyDescent="0.25">
      <c r="A31" s="3">
        <v>30</v>
      </c>
      <c r="B31" s="3" t="s">
        <v>191</v>
      </c>
      <c r="C31" s="3" t="s">
        <v>187</v>
      </c>
      <c r="D31" s="3" t="s">
        <v>185</v>
      </c>
      <c r="E31" s="3" t="s">
        <v>186</v>
      </c>
      <c r="F31" s="3" t="s">
        <v>126</v>
      </c>
      <c r="G31" s="3" t="s">
        <v>13</v>
      </c>
      <c r="H31" s="8" t="s">
        <v>260</v>
      </c>
      <c r="I31" s="3" t="s">
        <v>27</v>
      </c>
      <c r="J31" s="3" t="s">
        <v>188</v>
      </c>
      <c r="K31" s="3" t="s">
        <v>189</v>
      </c>
      <c r="L31" s="3" t="s">
        <v>16</v>
      </c>
    </row>
    <row r="32" spans="1:12" x14ac:dyDescent="0.25">
      <c r="A32" s="3">
        <v>31</v>
      </c>
      <c r="B32" s="3" t="s">
        <v>196</v>
      </c>
      <c r="C32" s="3" t="s">
        <v>194</v>
      </c>
      <c r="D32" s="3" t="s">
        <v>192</v>
      </c>
      <c r="E32" s="3" t="s">
        <v>193</v>
      </c>
      <c r="F32" s="3" t="s">
        <v>126</v>
      </c>
      <c r="G32" s="3" t="s">
        <v>13</v>
      </c>
      <c r="H32" s="8">
        <v>50</v>
      </c>
      <c r="I32" s="3" t="s">
        <v>15</v>
      </c>
      <c r="J32" s="3" t="s">
        <v>144</v>
      </c>
      <c r="K32" s="3" t="s">
        <v>56</v>
      </c>
      <c r="L32" s="3" t="s">
        <v>195</v>
      </c>
    </row>
    <row r="33" spans="1:12" x14ac:dyDescent="0.25">
      <c r="A33" s="3">
        <v>32</v>
      </c>
      <c r="B33" s="3" t="s">
        <v>200</v>
      </c>
      <c r="C33" s="3" t="s">
        <v>199</v>
      </c>
      <c r="D33" s="3" t="s">
        <v>197</v>
      </c>
      <c r="E33" s="3" t="s">
        <v>198</v>
      </c>
      <c r="F33" s="3" t="s">
        <v>126</v>
      </c>
      <c r="G33" s="3" t="s">
        <v>13</v>
      </c>
      <c r="H33" s="8">
        <v>32</v>
      </c>
      <c r="I33" s="3" t="s">
        <v>27</v>
      </c>
      <c r="J33" s="3" t="s">
        <v>144</v>
      </c>
      <c r="K33" s="3" t="s">
        <v>56</v>
      </c>
      <c r="L33" s="3" t="s">
        <v>195</v>
      </c>
    </row>
    <row r="34" spans="1:12" x14ac:dyDescent="0.25">
      <c r="A34" s="3">
        <v>33</v>
      </c>
      <c r="B34" s="3" t="s">
        <v>204</v>
      </c>
      <c r="C34" s="3" t="s">
        <v>203</v>
      </c>
      <c r="D34" s="3" t="s">
        <v>201</v>
      </c>
      <c r="E34" s="3" t="s">
        <v>202</v>
      </c>
      <c r="F34" s="3" t="s">
        <v>270</v>
      </c>
      <c r="G34" s="3" t="s">
        <v>13</v>
      </c>
      <c r="H34" s="8">
        <v>43</v>
      </c>
      <c r="I34" s="3" t="s">
        <v>15</v>
      </c>
      <c r="J34" s="3" t="s">
        <v>26</v>
      </c>
      <c r="K34" s="3" t="s">
        <v>29</v>
      </c>
      <c r="L34" s="3" t="s">
        <v>77</v>
      </c>
    </row>
    <row r="35" spans="1:12" x14ac:dyDescent="0.25">
      <c r="A35" s="3">
        <v>34</v>
      </c>
      <c r="B35" s="3" t="s">
        <v>14</v>
      </c>
      <c r="C35" s="3" t="s">
        <v>207</v>
      </c>
      <c r="D35" s="3" t="s">
        <v>205</v>
      </c>
      <c r="E35" s="3" t="s">
        <v>206</v>
      </c>
      <c r="F35" s="3" t="s">
        <v>126</v>
      </c>
      <c r="G35" s="3" t="s">
        <v>84</v>
      </c>
      <c r="H35" s="8">
        <v>24</v>
      </c>
      <c r="I35" s="3" t="s">
        <v>15</v>
      </c>
      <c r="J35" s="3" t="s">
        <v>83</v>
      </c>
      <c r="K35" s="3" t="s">
        <v>59</v>
      </c>
      <c r="L35" s="3" t="s">
        <v>68</v>
      </c>
    </row>
    <row r="36" spans="1:12" x14ac:dyDescent="0.25">
      <c r="A36" s="3">
        <v>35</v>
      </c>
      <c r="B36" s="3" t="s">
        <v>211</v>
      </c>
      <c r="C36" s="3" t="s">
        <v>210</v>
      </c>
      <c r="D36" s="3" t="s">
        <v>208</v>
      </c>
      <c r="E36" s="3" t="s">
        <v>209</v>
      </c>
      <c r="F36" s="3" t="s">
        <v>126</v>
      </c>
      <c r="G36" s="3" t="s">
        <v>13</v>
      </c>
      <c r="H36" s="8">
        <v>30</v>
      </c>
      <c r="I36" s="3" t="s">
        <v>15</v>
      </c>
      <c r="J36" s="3" t="s">
        <v>89</v>
      </c>
      <c r="K36" s="3" t="s">
        <v>38</v>
      </c>
      <c r="L36" s="3" t="s">
        <v>77</v>
      </c>
    </row>
    <row r="37" spans="1:12" x14ac:dyDescent="0.25">
      <c r="A37" s="3">
        <v>36</v>
      </c>
      <c r="C37" s="3" t="s">
        <v>240</v>
      </c>
      <c r="D37" s="3" t="s">
        <v>219</v>
      </c>
      <c r="E37" s="3" t="s">
        <v>239</v>
      </c>
      <c r="F37" s="3" t="s">
        <v>126</v>
      </c>
      <c r="G37" s="3" t="s">
        <v>13</v>
      </c>
      <c r="H37" s="8">
        <v>29</v>
      </c>
      <c r="I37" s="3" t="s">
        <v>27</v>
      </c>
      <c r="J37" s="3" t="s">
        <v>241</v>
      </c>
      <c r="K37" s="3">
        <v>200610</v>
      </c>
      <c r="L37" s="6">
        <v>40422</v>
      </c>
    </row>
    <row r="38" spans="1:12" x14ac:dyDescent="0.25">
      <c r="A38" s="3">
        <v>37</v>
      </c>
      <c r="C38" s="3" t="s">
        <v>231</v>
      </c>
      <c r="D38" s="3" t="s">
        <v>220</v>
      </c>
      <c r="E38" s="3" t="s">
        <v>160</v>
      </c>
      <c r="F38" s="3" t="s">
        <v>126</v>
      </c>
      <c r="G38" s="3" t="s">
        <v>84</v>
      </c>
      <c r="H38" s="8">
        <v>39</v>
      </c>
      <c r="I38" s="3" t="s">
        <v>27</v>
      </c>
      <c r="J38" s="3" t="s">
        <v>232</v>
      </c>
      <c r="K38" s="3">
        <v>200630</v>
      </c>
      <c r="L38" s="6">
        <v>40422</v>
      </c>
    </row>
    <row r="39" spans="1:12" x14ac:dyDescent="0.25">
      <c r="A39" s="3">
        <v>38</v>
      </c>
      <c r="B39" s="3" t="s">
        <v>215</v>
      </c>
      <c r="C39" s="3" t="s">
        <v>214</v>
      </c>
      <c r="D39" s="3" t="s">
        <v>212</v>
      </c>
      <c r="E39" s="3" t="s">
        <v>213</v>
      </c>
      <c r="F39" s="3" t="s">
        <v>126</v>
      </c>
      <c r="G39" s="3" t="s">
        <v>13</v>
      </c>
      <c r="H39" s="8">
        <v>28</v>
      </c>
      <c r="I39" s="3" t="s">
        <v>15</v>
      </c>
      <c r="J39" s="3" t="s">
        <v>150</v>
      </c>
      <c r="K39" s="3" t="s">
        <v>62</v>
      </c>
      <c r="L39" s="3" t="s">
        <v>68</v>
      </c>
    </row>
    <row r="41" spans="1:12" x14ac:dyDescent="0.25">
      <c r="G41" s="3" t="s">
        <v>287</v>
      </c>
      <c r="H41" s="8" t="s">
        <v>422</v>
      </c>
      <c r="I41" s="3" t="s">
        <v>289</v>
      </c>
    </row>
    <row r="42" spans="1:12" x14ac:dyDescent="0.25">
      <c r="G42" s="3" t="s">
        <v>288</v>
      </c>
      <c r="H42" s="8" t="s">
        <v>423</v>
      </c>
      <c r="I42" s="3" t="s">
        <v>290</v>
      </c>
      <c r="J42" s="47"/>
    </row>
    <row r="43" spans="1:12" x14ac:dyDescent="0.25">
      <c r="H43" s="8" t="s">
        <v>424</v>
      </c>
    </row>
    <row r="44" spans="1:12" x14ac:dyDescent="0.25">
      <c r="H44" s="8" t="s">
        <v>425</v>
      </c>
    </row>
    <row r="45" spans="1:12" x14ac:dyDescent="0.25">
      <c r="H45" s="8" t="s">
        <v>426</v>
      </c>
    </row>
    <row r="46" spans="1:12" x14ac:dyDescent="0.25">
      <c r="H46" s="8" t="s">
        <v>427</v>
      </c>
    </row>
    <row r="47" spans="1:12" x14ac:dyDescent="0.25">
      <c r="H47" s="8" t="s">
        <v>428</v>
      </c>
    </row>
  </sheetData>
  <pageMargins left="0.7" right="0.7" top="0.75" bottom="0.75" header="0.3" footer="0.3"/>
  <pageSetup paperSize="5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95"/>
  <sheetViews>
    <sheetView topLeftCell="AX19" zoomScale="85" zoomScaleNormal="85" workbookViewId="0">
      <selection activeCell="BJ45" sqref="BJ45"/>
    </sheetView>
  </sheetViews>
  <sheetFormatPr defaultColWidth="9.140625" defaultRowHeight="15" x14ac:dyDescent="0.25"/>
  <cols>
    <col min="1" max="3" width="9.140625" style="5"/>
    <col min="4" max="4" width="9.7109375" style="5" customWidth="1"/>
    <col min="5" max="5" width="11.7109375" style="5" bestFit="1" customWidth="1"/>
    <col min="6" max="6" width="8.7109375" style="5" customWidth="1"/>
    <col min="7" max="7" width="8.140625" style="5" customWidth="1"/>
    <col min="8" max="8" width="9.140625" style="5" customWidth="1"/>
    <col min="9" max="9" width="11" style="5" customWidth="1"/>
    <col min="10" max="10" width="4.7109375" style="5" customWidth="1"/>
    <col min="11" max="11" width="9.7109375" style="5" customWidth="1"/>
    <col min="12" max="12" width="9.85546875" style="5" customWidth="1"/>
    <col min="13" max="13" width="10.7109375" style="5" customWidth="1"/>
    <col min="14" max="15" width="7.42578125" style="5" customWidth="1"/>
    <col min="16" max="16" width="10" style="5" customWidth="1"/>
    <col min="17" max="17" width="11" style="5" customWidth="1"/>
    <col min="18" max="18" width="6.28515625" style="5" customWidth="1"/>
    <col min="19" max="19" width="7.85546875" style="5" customWidth="1"/>
    <col min="20" max="20" width="9.28515625" style="5" customWidth="1"/>
    <col min="21" max="21" width="11.85546875" style="5" customWidth="1"/>
    <col min="22" max="23" width="6.5703125" style="5" customWidth="1"/>
    <col min="24" max="24" width="10" style="5" customWidth="1"/>
    <col min="25" max="25" width="12.7109375" style="5" customWidth="1"/>
    <col min="26" max="27" width="6.140625" style="5" customWidth="1"/>
    <col min="28" max="28" width="13.140625" style="41" customWidth="1"/>
    <col min="29" max="29" width="13.140625" style="60" customWidth="1"/>
    <col min="30" max="30" width="9.85546875" style="5" customWidth="1"/>
    <col min="31" max="31" width="10.7109375" style="5" customWidth="1"/>
    <col min="32" max="33" width="6.42578125" style="5" customWidth="1"/>
    <col min="34" max="34" width="10.42578125" style="5" customWidth="1"/>
    <col min="35" max="35" width="10.85546875" style="18" customWidth="1"/>
    <col min="36" max="36" width="4.7109375" style="5" customWidth="1"/>
    <col min="37" max="47" width="9.140625" style="5"/>
    <col min="48" max="48" width="9.140625" style="60"/>
    <col min="49" max="49" width="11" style="5" customWidth="1"/>
    <col min="50" max="50" width="10.85546875" style="5" customWidth="1"/>
    <col min="51" max="51" width="12.5703125" style="5" customWidth="1"/>
    <col min="52" max="52" width="13" style="5" customWidth="1"/>
    <col min="53" max="53" width="13" style="112" customWidth="1"/>
    <col min="54" max="54" width="9" style="19" customWidth="1"/>
    <col min="55" max="57" width="9.140625" style="5"/>
    <col min="58" max="58" width="14.7109375" style="5" customWidth="1"/>
    <col min="59" max="61" width="9.140625" style="5"/>
    <col min="63" max="63" width="8.5703125" style="5" customWidth="1"/>
    <col min="64" max="64" width="8.85546875" style="5" customWidth="1"/>
    <col min="65" max="65" width="11" style="5" customWidth="1"/>
    <col min="66" max="16384" width="9.140625" style="5"/>
  </cols>
  <sheetData>
    <row r="1" spans="1:65" ht="15" customHeight="1" x14ac:dyDescent="0.25">
      <c r="AM1" s="298" t="s">
        <v>282</v>
      </c>
      <c r="AN1" s="298"/>
      <c r="AO1" s="298"/>
      <c r="AP1" s="298"/>
      <c r="AQ1" s="298"/>
      <c r="AR1" s="298"/>
      <c r="AS1" s="298"/>
      <c r="AT1" s="298"/>
      <c r="AU1" s="298"/>
      <c r="AV1" s="299"/>
      <c r="AW1" s="147"/>
      <c r="AX1" s="147"/>
      <c r="AY1" s="147"/>
      <c r="AZ1" s="147"/>
      <c r="BA1" s="149"/>
      <c r="BC1" s="115"/>
      <c r="BJ1" s="30"/>
    </row>
    <row r="2" spans="1:65" ht="15" customHeight="1" x14ac:dyDescent="0.25">
      <c r="AM2" s="3"/>
      <c r="AN2" s="308" t="s">
        <v>280</v>
      </c>
      <c r="AO2" s="308"/>
      <c r="AP2" s="308"/>
      <c r="AQ2" s="308"/>
      <c r="AR2" s="3"/>
      <c r="AS2" s="308" t="s">
        <v>281</v>
      </c>
      <c r="AT2" s="308"/>
      <c r="AU2" s="308"/>
      <c r="AV2" s="308"/>
      <c r="AW2" s="303" t="s">
        <v>283</v>
      </c>
      <c r="AX2" s="304"/>
      <c r="AY2" s="304"/>
      <c r="AZ2" s="304"/>
      <c r="BA2" s="304"/>
      <c r="BB2" s="304"/>
      <c r="BC2" s="305"/>
      <c r="BD2" s="306" t="s">
        <v>284</v>
      </c>
      <c r="BE2" s="306"/>
      <c r="BF2" s="306"/>
      <c r="BG2" s="306"/>
      <c r="BH2" s="306"/>
      <c r="BI2" s="306"/>
      <c r="BJ2" s="30"/>
      <c r="BK2" s="114"/>
      <c r="BL2" s="114" t="s">
        <v>282</v>
      </c>
      <c r="BM2" s="114"/>
    </row>
    <row r="3" spans="1:65" ht="15" customHeight="1" x14ac:dyDescent="0.25">
      <c r="C3" s="5" t="s">
        <v>292</v>
      </c>
      <c r="D3" s="307" t="s">
        <v>247</v>
      </c>
      <c r="E3" s="307"/>
      <c r="F3" s="307"/>
      <c r="H3" s="307" t="s">
        <v>248</v>
      </c>
      <c r="I3" s="307"/>
      <c r="J3" s="307"/>
      <c r="K3" s="17"/>
      <c r="L3" s="307" t="s">
        <v>249</v>
      </c>
      <c r="M3" s="307"/>
      <c r="N3" s="307"/>
      <c r="O3" s="17"/>
      <c r="P3" s="307" t="s">
        <v>250</v>
      </c>
      <c r="Q3" s="307"/>
      <c r="R3" s="307"/>
      <c r="S3" s="17"/>
      <c r="T3" s="307" t="s">
        <v>251</v>
      </c>
      <c r="U3" s="307"/>
      <c r="V3" s="307"/>
      <c r="W3" s="17"/>
      <c r="X3" s="307" t="s">
        <v>252</v>
      </c>
      <c r="Y3" s="307"/>
      <c r="Z3" s="307"/>
      <c r="AA3" s="17"/>
      <c r="AB3" s="138" t="s">
        <v>374</v>
      </c>
      <c r="AC3" s="22" t="s">
        <v>375</v>
      </c>
      <c r="AD3" s="307" t="s">
        <v>253</v>
      </c>
      <c r="AE3" s="307"/>
      <c r="AF3" s="307"/>
      <c r="AG3" s="17"/>
      <c r="AH3" s="307" t="s">
        <v>254</v>
      </c>
      <c r="AI3" s="307"/>
      <c r="AJ3" s="307"/>
      <c r="AK3" s="307"/>
      <c r="AL3" s="22" t="s">
        <v>285</v>
      </c>
      <c r="AM3" s="155" t="s">
        <v>273</v>
      </c>
      <c r="AN3" s="11">
        <v>1</v>
      </c>
      <c r="AO3" s="11">
        <v>2</v>
      </c>
      <c r="AP3" s="11" t="s">
        <v>274</v>
      </c>
      <c r="AQ3" s="11" t="s">
        <v>275</v>
      </c>
      <c r="AR3" s="155" t="s">
        <v>273</v>
      </c>
      <c r="AS3" s="11">
        <v>1</v>
      </c>
      <c r="AT3" s="11">
        <v>2</v>
      </c>
      <c r="AU3" s="11" t="s">
        <v>274</v>
      </c>
      <c r="AV3" s="51" t="s">
        <v>275</v>
      </c>
      <c r="AW3" s="13" t="s">
        <v>276</v>
      </c>
      <c r="AX3" s="13" t="s">
        <v>277</v>
      </c>
      <c r="AY3" s="13" t="s">
        <v>278</v>
      </c>
      <c r="AZ3" s="161" t="s">
        <v>279</v>
      </c>
      <c r="BA3" s="13" t="s">
        <v>256</v>
      </c>
      <c r="BB3" s="14" t="s">
        <v>272</v>
      </c>
      <c r="BC3" s="186" t="s">
        <v>663</v>
      </c>
      <c r="BD3" s="15" t="s">
        <v>274</v>
      </c>
      <c r="BE3" s="15" t="s">
        <v>275</v>
      </c>
      <c r="BF3" s="15" t="s">
        <v>274</v>
      </c>
      <c r="BG3" s="185" t="s">
        <v>275</v>
      </c>
      <c r="BH3" s="13" t="s">
        <v>84</v>
      </c>
      <c r="BI3" s="13" t="s">
        <v>272</v>
      </c>
      <c r="BJ3" s="190" t="s">
        <v>285</v>
      </c>
      <c r="BK3" s="114" t="s">
        <v>294</v>
      </c>
      <c r="BL3" s="114" t="s">
        <v>295</v>
      </c>
      <c r="BM3" s="114" t="s">
        <v>257</v>
      </c>
    </row>
    <row r="4" spans="1:65" x14ac:dyDescent="0.25">
      <c r="A4" s="309" t="s">
        <v>261</v>
      </c>
      <c r="B4" s="5">
        <v>1</v>
      </c>
      <c r="C4" s="5" t="s">
        <v>10</v>
      </c>
      <c r="D4" s="9">
        <v>200120</v>
      </c>
      <c r="E4" s="9" t="s">
        <v>39</v>
      </c>
      <c r="F4" s="9" t="s">
        <v>19</v>
      </c>
      <c r="G4" s="9">
        <v>4</v>
      </c>
      <c r="H4" s="9">
        <v>200125</v>
      </c>
      <c r="I4" s="9" t="s">
        <v>227</v>
      </c>
      <c r="J4" s="9" t="s">
        <v>19</v>
      </c>
      <c r="K4" s="9">
        <v>4</v>
      </c>
      <c r="L4" s="9" t="s">
        <v>17</v>
      </c>
      <c r="M4" s="9" t="s">
        <v>20</v>
      </c>
      <c r="N4" s="9" t="s">
        <v>21</v>
      </c>
      <c r="O4" s="9">
        <v>3.33</v>
      </c>
      <c r="P4" s="9">
        <v>200120</v>
      </c>
      <c r="Q4" s="9" t="s">
        <v>118</v>
      </c>
      <c r="R4" s="9" t="s">
        <v>19</v>
      </c>
      <c r="S4" s="9">
        <v>4</v>
      </c>
      <c r="T4" s="9">
        <v>200910</v>
      </c>
      <c r="U4" s="9" t="s">
        <v>18</v>
      </c>
      <c r="V4" s="9" t="s">
        <v>19</v>
      </c>
      <c r="W4" s="9">
        <v>4</v>
      </c>
      <c r="X4" s="9">
        <v>200210</v>
      </c>
      <c r="Y4" s="9" t="s">
        <v>245</v>
      </c>
      <c r="Z4" s="9" t="s">
        <v>19</v>
      </c>
      <c r="AA4" s="9">
        <v>4</v>
      </c>
      <c r="AB4" s="139">
        <f>(G4+K4+O4+S4+W4+AA4)/6</f>
        <v>3.8883333333333332</v>
      </c>
      <c r="AC4" s="78">
        <f>STDEV(G4,K4,O4,S4,W4,AA4)</f>
        <v>0.27352635461078822</v>
      </c>
      <c r="AD4" s="300" t="s">
        <v>651</v>
      </c>
      <c r="AE4" s="301"/>
      <c r="AF4" s="301"/>
      <c r="AG4" s="301"/>
      <c r="AH4" s="301"/>
      <c r="AI4" s="301"/>
      <c r="AJ4" s="301"/>
      <c r="AK4" s="301"/>
      <c r="AL4" s="302"/>
      <c r="AM4" s="156"/>
      <c r="AR4" s="156"/>
      <c r="AS4" s="60"/>
      <c r="AT4" s="60"/>
      <c r="AU4" s="60"/>
      <c r="AV4" s="23"/>
      <c r="AW4" s="13"/>
      <c r="AX4" s="13"/>
      <c r="AY4" s="13"/>
      <c r="AZ4" s="161"/>
      <c r="BA4" s="13"/>
      <c r="BB4" s="14"/>
      <c r="BC4" s="186"/>
      <c r="BD4" s="15"/>
      <c r="BE4" s="15"/>
      <c r="BF4" s="15"/>
      <c r="BG4" s="185"/>
      <c r="BH4" s="16"/>
      <c r="BI4" s="16"/>
      <c r="BJ4" s="190"/>
      <c r="BM4" s="5" t="s">
        <v>258</v>
      </c>
    </row>
    <row r="5" spans="1:65" x14ac:dyDescent="0.25">
      <c r="A5" s="309"/>
      <c r="B5" s="5">
        <v>2</v>
      </c>
      <c r="C5" s="5" t="s">
        <v>52</v>
      </c>
      <c r="D5" s="9" t="s">
        <v>56</v>
      </c>
      <c r="E5" s="9" t="s">
        <v>39</v>
      </c>
      <c r="F5" s="9" t="s">
        <v>40</v>
      </c>
      <c r="G5" s="9">
        <v>3</v>
      </c>
      <c r="H5" s="9" t="s">
        <v>57</v>
      </c>
      <c r="I5" s="9" t="s">
        <v>43</v>
      </c>
      <c r="J5" s="9" t="s">
        <v>58</v>
      </c>
      <c r="K5" s="9">
        <v>2.67</v>
      </c>
      <c r="L5" s="9" t="s">
        <v>56</v>
      </c>
      <c r="M5" s="9" t="s">
        <v>20</v>
      </c>
      <c r="N5" s="9" t="s">
        <v>19</v>
      </c>
      <c r="O5" s="9">
        <v>4</v>
      </c>
      <c r="P5" s="9">
        <v>201025</v>
      </c>
      <c r="Q5" s="9" t="s">
        <v>46</v>
      </c>
      <c r="R5" s="9" t="s">
        <v>58</v>
      </c>
      <c r="S5" s="9">
        <v>2.67</v>
      </c>
      <c r="T5" s="9" t="s">
        <v>60</v>
      </c>
      <c r="U5" s="9" t="s">
        <v>18</v>
      </c>
      <c r="V5" s="9" t="s">
        <v>19</v>
      </c>
      <c r="W5" s="9">
        <v>4</v>
      </c>
      <c r="X5" s="9" t="s">
        <v>59</v>
      </c>
      <c r="Y5" s="9" t="s">
        <v>61</v>
      </c>
      <c r="Z5" s="9" t="s">
        <v>40</v>
      </c>
      <c r="AA5" s="9">
        <v>3</v>
      </c>
      <c r="AB5" s="139">
        <f>(G5+K5+O5+S5+W5+AA5)/6</f>
        <v>3.2233333333333332</v>
      </c>
      <c r="AC5" s="78">
        <f t="shared" ref="AC5:AC41" si="0">STDEV(G5,K5,O5,S5,W5,AA5)</f>
        <v>0.61944060786056576</v>
      </c>
      <c r="AD5" s="9" t="s">
        <v>62</v>
      </c>
      <c r="AE5" s="9" t="s">
        <v>45</v>
      </c>
      <c r="AF5" s="9" t="s">
        <v>19</v>
      </c>
      <c r="AG5" s="9">
        <v>4</v>
      </c>
      <c r="AH5" s="9" t="s">
        <v>62</v>
      </c>
      <c r="AI5" s="9" t="s">
        <v>31</v>
      </c>
      <c r="AJ5" s="9" t="s">
        <v>40</v>
      </c>
      <c r="AK5" s="9">
        <v>3</v>
      </c>
      <c r="AL5" s="48">
        <f>AVERAGE(AK5,AG5)</f>
        <v>3.5</v>
      </c>
      <c r="AM5" s="157">
        <v>232</v>
      </c>
      <c r="AN5" s="3">
        <v>229</v>
      </c>
      <c r="AO5" s="3">
        <v>220</v>
      </c>
      <c r="AP5" s="3">
        <v>240</v>
      </c>
      <c r="AQ5" s="3">
        <v>240</v>
      </c>
      <c r="AR5" s="156">
        <v>198</v>
      </c>
      <c r="AS5" s="60">
        <v>177</v>
      </c>
      <c r="AT5" s="60">
        <v>173</v>
      </c>
      <c r="AU5" s="60">
        <v>180</v>
      </c>
      <c r="AV5" s="23">
        <v>240</v>
      </c>
      <c r="AW5" s="3">
        <v>229</v>
      </c>
      <c r="AX5" s="3">
        <v>220</v>
      </c>
      <c r="AY5" s="20">
        <v>177</v>
      </c>
      <c r="AZ5" s="162">
        <v>173</v>
      </c>
      <c r="BA5" s="19">
        <f>AVERAGE(AW5:AZ5)</f>
        <v>199.75</v>
      </c>
      <c r="BB5" s="19">
        <f>STDEV(AW5:AZ5)</f>
        <v>28.860295678781025</v>
      </c>
      <c r="BC5" s="187">
        <v>3.2233333333333332</v>
      </c>
      <c r="BD5" s="5">
        <v>240</v>
      </c>
      <c r="BE5" s="5">
        <v>240</v>
      </c>
      <c r="BF5" s="18">
        <v>180</v>
      </c>
      <c r="BG5" s="162">
        <v>240</v>
      </c>
      <c r="BH5" s="5">
        <f t="shared" ref="BH5" si="1">AVERAGE(BD5:BG5)</f>
        <v>225</v>
      </c>
      <c r="BI5" s="5">
        <f t="shared" ref="BI5" si="2">STDEV(BD5:BH5)</f>
        <v>25.98076211353316</v>
      </c>
      <c r="BJ5" s="23">
        <v>3.5</v>
      </c>
      <c r="BK5" s="5">
        <v>206</v>
      </c>
      <c r="BL5" s="5">
        <v>198</v>
      </c>
      <c r="BM5" s="5" t="s">
        <v>259</v>
      </c>
    </row>
    <row r="6" spans="1:65" x14ac:dyDescent="0.25">
      <c r="A6" s="309"/>
      <c r="B6" s="5">
        <v>3</v>
      </c>
      <c r="C6" s="5" t="s">
        <v>222</v>
      </c>
      <c r="D6" s="9" t="s">
        <v>17</v>
      </c>
      <c r="E6" s="9" t="s">
        <v>39</v>
      </c>
      <c r="F6" s="9" t="s">
        <v>19</v>
      </c>
      <c r="G6" s="9">
        <v>4</v>
      </c>
      <c r="H6" s="9" t="s">
        <v>104</v>
      </c>
      <c r="I6" s="9" t="s">
        <v>43</v>
      </c>
      <c r="J6" s="9" t="s">
        <v>19</v>
      </c>
      <c r="K6" s="9">
        <v>4</v>
      </c>
      <c r="L6" s="9" t="s">
        <v>56</v>
      </c>
      <c r="M6" s="9" t="s">
        <v>20</v>
      </c>
      <c r="N6" s="9" t="s">
        <v>19</v>
      </c>
      <c r="O6" s="9">
        <v>4</v>
      </c>
      <c r="P6" s="9" t="s">
        <v>56</v>
      </c>
      <c r="Q6" s="9" t="s">
        <v>158</v>
      </c>
      <c r="R6" s="9" t="s">
        <v>19</v>
      </c>
      <c r="S6" s="9">
        <v>4</v>
      </c>
      <c r="T6" s="9" t="s">
        <v>59</v>
      </c>
      <c r="U6" s="9" t="s">
        <v>61</v>
      </c>
      <c r="V6" s="9" t="s">
        <v>69</v>
      </c>
      <c r="W6" s="9">
        <v>3.67</v>
      </c>
      <c r="X6" s="9" t="s">
        <v>132</v>
      </c>
      <c r="Y6" s="9" t="s">
        <v>125</v>
      </c>
      <c r="Z6" s="9" t="s">
        <v>19</v>
      </c>
      <c r="AA6" s="9">
        <v>4</v>
      </c>
      <c r="AB6" s="139">
        <f t="shared" ref="AB6:AB42" si="3">(G6+K6+O6+S6+W6+AA6)/6</f>
        <v>3.9450000000000003</v>
      </c>
      <c r="AC6" s="78">
        <f t="shared" si="0"/>
        <v>0.13472193585307482</v>
      </c>
      <c r="AD6" s="9" t="s">
        <v>57</v>
      </c>
      <c r="AE6" s="9" t="s">
        <v>45</v>
      </c>
      <c r="AF6" s="9" t="s">
        <v>19</v>
      </c>
      <c r="AG6" s="9">
        <v>4</v>
      </c>
      <c r="AH6" s="9" t="s">
        <v>57</v>
      </c>
      <c r="AI6" s="9" t="s">
        <v>31</v>
      </c>
      <c r="AJ6" s="9" t="s">
        <v>19</v>
      </c>
      <c r="AK6" s="9">
        <v>4</v>
      </c>
      <c r="AL6" s="48">
        <f t="shared" ref="AL6:AL41" si="4">AVERAGE(AK6,AG6)</f>
        <v>4</v>
      </c>
      <c r="AM6" s="157">
        <v>221</v>
      </c>
      <c r="AN6" s="3">
        <v>238</v>
      </c>
      <c r="AO6" s="3">
        <v>247</v>
      </c>
      <c r="AP6" s="3">
        <v>180</v>
      </c>
      <c r="AQ6" s="3">
        <v>210</v>
      </c>
      <c r="AR6" s="157">
        <v>231</v>
      </c>
      <c r="AS6" s="60">
        <v>242</v>
      </c>
      <c r="AT6" s="60">
        <v>242</v>
      </c>
      <c r="AU6" s="60">
        <v>180</v>
      </c>
      <c r="AV6" s="23">
        <v>180</v>
      </c>
      <c r="AW6" s="3">
        <v>238</v>
      </c>
      <c r="AX6" s="3">
        <v>247</v>
      </c>
      <c r="AY6" s="3">
        <v>242</v>
      </c>
      <c r="AZ6" s="163">
        <v>242</v>
      </c>
      <c r="BA6" s="19">
        <f t="shared" ref="BA6:BA41" si="5">AVERAGE(AW6:AZ6)</f>
        <v>242.25</v>
      </c>
      <c r="BB6" s="19">
        <f t="shared" ref="BB6:BB41" si="6">STDEV(AW6:AZ6)</f>
        <v>3.6855573979159968</v>
      </c>
      <c r="BC6" s="187">
        <v>3.9449999999999998</v>
      </c>
      <c r="BD6" s="5">
        <v>180</v>
      </c>
      <c r="BE6" s="5">
        <v>210</v>
      </c>
      <c r="BF6" s="5">
        <v>180</v>
      </c>
      <c r="BG6" s="163">
        <v>180</v>
      </c>
      <c r="BH6" s="5">
        <f t="shared" ref="BH6" si="7">AVERAGE(BD6:BG6)</f>
        <v>187.5</v>
      </c>
      <c r="BI6" s="5">
        <f t="shared" ref="BI6" si="8">STDEV(BD6:BH6)</f>
        <v>12.99038105676658</v>
      </c>
      <c r="BJ6" s="23">
        <v>4</v>
      </c>
      <c r="BK6" s="5">
        <v>221</v>
      </c>
      <c r="BL6" s="5">
        <v>231</v>
      </c>
      <c r="BM6" s="5" t="s">
        <v>258</v>
      </c>
    </row>
    <row r="7" spans="1:65" x14ac:dyDescent="0.25">
      <c r="A7" s="309"/>
      <c r="B7" s="5">
        <v>4</v>
      </c>
      <c r="C7" s="5" t="s">
        <v>236</v>
      </c>
      <c r="D7" s="9" t="s">
        <v>17</v>
      </c>
      <c r="E7" s="9" t="s">
        <v>39</v>
      </c>
      <c r="F7" s="9" t="s">
        <v>19</v>
      </c>
      <c r="G7" s="9">
        <v>4</v>
      </c>
      <c r="H7" s="9" t="s">
        <v>104</v>
      </c>
      <c r="I7" s="9" t="s">
        <v>43</v>
      </c>
      <c r="J7" s="9" t="s">
        <v>19</v>
      </c>
      <c r="K7" s="9">
        <v>4</v>
      </c>
      <c r="L7" s="9" t="s">
        <v>56</v>
      </c>
      <c r="M7" s="9" t="s">
        <v>20</v>
      </c>
      <c r="N7" s="9" t="s">
        <v>69</v>
      </c>
      <c r="O7" s="9">
        <v>3.67</v>
      </c>
      <c r="P7" s="9">
        <v>200830</v>
      </c>
      <c r="Q7" s="9" t="s">
        <v>103</v>
      </c>
      <c r="R7" s="9" t="s">
        <v>19</v>
      </c>
      <c r="S7" s="9">
        <v>4</v>
      </c>
      <c r="T7" s="9" t="s">
        <v>17</v>
      </c>
      <c r="U7" s="9" t="s">
        <v>18</v>
      </c>
      <c r="V7" s="9" t="s">
        <v>69</v>
      </c>
      <c r="W7" s="9">
        <v>3.67</v>
      </c>
      <c r="X7" s="9" t="s">
        <v>104</v>
      </c>
      <c r="Y7" s="9" t="s">
        <v>42</v>
      </c>
      <c r="Z7" s="9" t="s">
        <v>69</v>
      </c>
      <c r="AA7" s="9">
        <v>3.67</v>
      </c>
      <c r="AB7" s="139">
        <f t="shared" si="3"/>
        <v>3.8349999999999995</v>
      </c>
      <c r="AC7" s="78">
        <f t="shared" si="0"/>
        <v>0.18074844397670484</v>
      </c>
      <c r="AD7" s="9" t="s">
        <v>57</v>
      </c>
      <c r="AE7" s="9" t="s">
        <v>45</v>
      </c>
      <c r="AF7" s="9" t="s">
        <v>19</v>
      </c>
      <c r="AG7" s="9">
        <v>4</v>
      </c>
      <c r="AH7" s="9" t="s">
        <v>57</v>
      </c>
      <c r="AI7" s="9" t="s">
        <v>31</v>
      </c>
      <c r="AJ7" s="9" t="s">
        <v>19</v>
      </c>
      <c r="AK7" s="9">
        <v>4</v>
      </c>
      <c r="AL7" s="48">
        <f t="shared" si="4"/>
        <v>4</v>
      </c>
      <c r="AM7" s="157">
        <v>248</v>
      </c>
      <c r="AN7" s="3">
        <v>264</v>
      </c>
      <c r="AO7" s="3">
        <v>247</v>
      </c>
      <c r="AP7" s="3">
        <v>240</v>
      </c>
      <c r="AQ7" s="3">
        <v>240</v>
      </c>
      <c r="AR7" s="157">
        <v>233</v>
      </c>
      <c r="AS7" s="60">
        <v>257</v>
      </c>
      <c r="AT7" s="60">
        <v>231</v>
      </c>
      <c r="AU7" s="60">
        <v>240</v>
      </c>
      <c r="AV7" s="23">
        <v>240</v>
      </c>
      <c r="AW7" s="3">
        <v>264</v>
      </c>
      <c r="AX7" s="3">
        <v>247</v>
      </c>
      <c r="AY7" s="3">
        <v>257</v>
      </c>
      <c r="AZ7" s="163">
        <v>231</v>
      </c>
      <c r="BA7" s="19">
        <f t="shared" si="5"/>
        <v>249.75</v>
      </c>
      <c r="BB7" s="19">
        <f t="shared" si="6"/>
        <v>14.314910641239317</v>
      </c>
      <c r="BC7" s="187">
        <v>3.835</v>
      </c>
      <c r="BD7" s="5">
        <v>240</v>
      </c>
      <c r="BE7" s="5">
        <v>240</v>
      </c>
      <c r="BF7" s="5">
        <v>240</v>
      </c>
      <c r="BG7" s="163">
        <v>240</v>
      </c>
      <c r="BH7" s="5">
        <f t="shared" ref="BH7:BH8" si="9">AVERAGE(BD7:BG7)</f>
        <v>240</v>
      </c>
      <c r="BI7" s="5">
        <f t="shared" ref="BI7:BI8" si="10">STDEV(BD7:BH7)</f>
        <v>0</v>
      </c>
      <c r="BJ7" s="23">
        <v>4</v>
      </c>
      <c r="BK7" s="5">
        <v>248</v>
      </c>
      <c r="BL7" s="5">
        <v>233</v>
      </c>
      <c r="BM7" s="5" t="s">
        <v>258</v>
      </c>
    </row>
    <row r="8" spans="1:65" x14ac:dyDescent="0.25">
      <c r="A8" s="309"/>
      <c r="B8" s="5">
        <v>5</v>
      </c>
      <c r="C8" s="5" t="s">
        <v>133</v>
      </c>
      <c r="D8" s="9" t="s">
        <v>114</v>
      </c>
      <c r="E8" s="9" t="s">
        <v>125</v>
      </c>
      <c r="F8" s="9" t="s">
        <v>69</v>
      </c>
      <c r="G8" s="9">
        <v>3.67</v>
      </c>
      <c r="H8" s="9" t="s">
        <v>114</v>
      </c>
      <c r="I8" s="9" t="s">
        <v>43</v>
      </c>
      <c r="J8" s="9" t="s">
        <v>19</v>
      </c>
      <c r="K8" s="9">
        <v>4</v>
      </c>
      <c r="L8" s="9" t="s">
        <v>55</v>
      </c>
      <c r="M8" s="9" t="s">
        <v>20</v>
      </c>
      <c r="N8" s="9" t="s">
        <v>19</v>
      </c>
      <c r="O8" s="9">
        <v>4</v>
      </c>
      <c r="P8" s="9">
        <v>200810</v>
      </c>
      <c r="Q8" s="9" t="s">
        <v>103</v>
      </c>
      <c r="R8" s="9" t="s">
        <v>19</v>
      </c>
      <c r="S8" s="9">
        <v>4</v>
      </c>
      <c r="T8" s="9" t="s">
        <v>101</v>
      </c>
      <c r="U8" s="9" t="s">
        <v>105</v>
      </c>
      <c r="V8" s="9" t="s">
        <v>69</v>
      </c>
      <c r="W8" s="9">
        <v>3.67</v>
      </c>
      <c r="X8" s="9" t="s">
        <v>139</v>
      </c>
      <c r="Y8" s="9" t="s">
        <v>42</v>
      </c>
      <c r="Z8" s="9" t="s">
        <v>58</v>
      </c>
      <c r="AA8" s="9">
        <v>2.67</v>
      </c>
      <c r="AB8" s="139">
        <f t="shared" si="3"/>
        <v>3.668333333333333</v>
      </c>
      <c r="AC8" s="78">
        <f t="shared" si="0"/>
        <v>0.51510840283057879</v>
      </c>
      <c r="AD8" s="9" t="s">
        <v>106</v>
      </c>
      <c r="AE8" s="9" t="s">
        <v>45</v>
      </c>
      <c r="AF8" s="9" t="s">
        <v>19</v>
      </c>
      <c r="AG8" s="9">
        <v>4</v>
      </c>
      <c r="AH8" s="9"/>
      <c r="AI8" s="9" t="s">
        <v>255</v>
      </c>
      <c r="AJ8" s="9"/>
      <c r="AK8" s="9"/>
      <c r="AL8" s="48"/>
      <c r="AM8" s="157">
        <v>206</v>
      </c>
      <c r="AN8" s="3">
        <v>211</v>
      </c>
      <c r="AO8" s="3">
        <v>211</v>
      </c>
      <c r="AP8" s="3">
        <v>240</v>
      </c>
      <c r="AQ8" s="3">
        <v>180</v>
      </c>
      <c r="AR8" s="157">
        <v>206</v>
      </c>
      <c r="AS8" s="60">
        <v>162</v>
      </c>
      <c r="AT8" s="60">
        <v>239</v>
      </c>
      <c r="AU8" s="60">
        <v>240</v>
      </c>
      <c r="AV8" s="23">
        <v>210</v>
      </c>
      <c r="AW8" s="3">
        <v>211</v>
      </c>
      <c r="AX8" s="3">
        <v>211</v>
      </c>
      <c r="AY8" s="3">
        <v>162</v>
      </c>
      <c r="AZ8" s="163">
        <v>239</v>
      </c>
      <c r="BA8" s="19">
        <f t="shared" si="5"/>
        <v>205.75</v>
      </c>
      <c r="BB8" s="19">
        <f t="shared" si="6"/>
        <v>32.014319712695233</v>
      </c>
      <c r="BC8" s="187">
        <v>3.67</v>
      </c>
      <c r="BD8" s="5">
        <v>240</v>
      </c>
      <c r="BE8" s="5">
        <v>180</v>
      </c>
      <c r="BF8" s="5">
        <v>240</v>
      </c>
      <c r="BG8" s="163">
        <v>210</v>
      </c>
      <c r="BH8" s="5">
        <f t="shared" si="9"/>
        <v>217.5</v>
      </c>
      <c r="BI8" s="5">
        <f t="shared" si="10"/>
        <v>24.874685927665499</v>
      </c>
      <c r="BJ8" s="23">
        <v>4</v>
      </c>
      <c r="BK8" s="5">
        <v>206</v>
      </c>
      <c r="BL8" s="5">
        <v>206</v>
      </c>
      <c r="BM8" s="5" t="s">
        <v>258</v>
      </c>
    </row>
    <row r="9" spans="1:65" x14ac:dyDescent="0.25">
      <c r="A9" s="309"/>
      <c r="B9" s="5">
        <v>6</v>
      </c>
      <c r="C9" s="5" t="s">
        <v>229</v>
      </c>
      <c r="D9" s="9" t="s">
        <v>17</v>
      </c>
      <c r="E9" s="9" t="s">
        <v>39</v>
      </c>
      <c r="F9" s="9" t="s">
        <v>19</v>
      </c>
      <c r="G9" s="9">
        <v>4</v>
      </c>
      <c r="H9" s="9" t="s">
        <v>104</v>
      </c>
      <c r="I9" s="9" t="s">
        <v>43</v>
      </c>
      <c r="J9" s="9" t="s">
        <v>19</v>
      </c>
      <c r="K9" s="9">
        <v>4</v>
      </c>
      <c r="L9" s="9" t="s">
        <v>56</v>
      </c>
      <c r="M9" s="9" t="s">
        <v>20</v>
      </c>
      <c r="N9" s="9" t="s">
        <v>19</v>
      </c>
      <c r="O9" s="9">
        <v>4</v>
      </c>
      <c r="P9" s="9" t="s">
        <v>156</v>
      </c>
      <c r="Q9" s="9" t="s">
        <v>103</v>
      </c>
      <c r="R9" s="9" t="s">
        <v>19</v>
      </c>
      <c r="S9" s="9">
        <v>4</v>
      </c>
      <c r="T9" s="9" t="s">
        <v>60</v>
      </c>
      <c r="U9" s="9" t="s">
        <v>18</v>
      </c>
      <c r="V9" s="9" t="s">
        <v>19</v>
      </c>
      <c r="W9" s="9">
        <v>4</v>
      </c>
      <c r="X9" s="9" t="s">
        <v>59</v>
      </c>
      <c r="Y9" s="9" t="s">
        <v>61</v>
      </c>
      <c r="Z9" s="9" t="s">
        <v>21</v>
      </c>
      <c r="AA9" s="9">
        <v>3.33</v>
      </c>
      <c r="AB9" s="139">
        <f t="shared" si="3"/>
        <v>3.8883333333333332</v>
      </c>
      <c r="AC9" s="78">
        <f t="shared" si="0"/>
        <v>0.27352635461078822</v>
      </c>
      <c r="AD9" s="9" t="s">
        <v>57</v>
      </c>
      <c r="AE9" s="9" t="s">
        <v>45</v>
      </c>
      <c r="AF9" s="9" t="s">
        <v>19</v>
      </c>
      <c r="AG9" s="9">
        <v>4</v>
      </c>
      <c r="AH9" s="9" t="s">
        <v>57</v>
      </c>
      <c r="AI9" s="9" t="s">
        <v>31</v>
      </c>
      <c r="AJ9" s="9" t="s">
        <v>19</v>
      </c>
      <c r="AK9" s="9">
        <v>4</v>
      </c>
      <c r="AL9" s="48">
        <f t="shared" si="4"/>
        <v>4</v>
      </c>
      <c r="AM9" s="156"/>
      <c r="AR9" s="156"/>
      <c r="AS9" s="60"/>
      <c r="AT9" s="60"/>
      <c r="AU9" s="60"/>
      <c r="AV9" s="23"/>
      <c r="AW9" s="20"/>
      <c r="AX9" s="20"/>
      <c r="AY9" s="20"/>
      <c r="AZ9" s="162"/>
      <c r="BA9" s="19"/>
      <c r="BB9" s="19" t="e">
        <f t="shared" si="6"/>
        <v>#DIV/0!</v>
      </c>
      <c r="BC9" s="187"/>
      <c r="BD9" s="18"/>
      <c r="BE9" s="18"/>
      <c r="BF9" s="18"/>
      <c r="BG9" s="162"/>
      <c r="BH9" s="18"/>
      <c r="BI9" s="18"/>
      <c r="BJ9" s="188">
        <v>4</v>
      </c>
      <c r="BM9" s="5" t="s">
        <v>258</v>
      </c>
    </row>
    <row r="10" spans="1:65" x14ac:dyDescent="0.25">
      <c r="A10" s="309"/>
      <c r="B10" s="5">
        <v>7</v>
      </c>
      <c r="C10" s="5" t="s">
        <v>128</v>
      </c>
      <c r="D10" s="9" t="s">
        <v>139</v>
      </c>
      <c r="E10" s="9" t="s">
        <v>39</v>
      </c>
      <c r="F10" s="9" t="s">
        <v>19</v>
      </c>
      <c r="G10" s="9">
        <v>4</v>
      </c>
      <c r="H10" s="9" t="s">
        <v>101</v>
      </c>
      <c r="I10" s="9" t="s">
        <v>43</v>
      </c>
      <c r="J10" s="9" t="s">
        <v>19</v>
      </c>
      <c r="K10" s="9">
        <v>4</v>
      </c>
      <c r="L10" s="9" t="s">
        <v>139</v>
      </c>
      <c r="M10" s="9" t="s">
        <v>20</v>
      </c>
      <c r="N10" s="9" t="s">
        <v>19</v>
      </c>
      <c r="O10" s="9">
        <v>4</v>
      </c>
      <c r="P10" s="9" t="s">
        <v>102</v>
      </c>
      <c r="Q10" s="9" t="s">
        <v>103</v>
      </c>
      <c r="R10" s="9" t="s">
        <v>19</v>
      </c>
      <c r="S10" s="9">
        <v>4</v>
      </c>
      <c r="T10" s="9" t="s">
        <v>101</v>
      </c>
      <c r="U10" s="9" t="s">
        <v>105</v>
      </c>
      <c r="V10" s="9" t="s">
        <v>19</v>
      </c>
      <c r="W10" s="9">
        <v>4</v>
      </c>
      <c r="X10" s="9" t="s">
        <v>106</v>
      </c>
      <c r="Y10" s="9" t="s">
        <v>61</v>
      </c>
      <c r="Z10" s="9" t="s">
        <v>19</v>
      </c>
      <c r="AA10" s="9">
        <v>4</v>
      </c>
      <c r="AB10" s="139">
        <f t="shared" si="3"/>
        <v>4</v>
      </c>
      <c r="AC10" s="78">
        <f t="shared" si="0"/>
        <v>0</v>
      </c>
      <c r="AD10" s="9" t="s">
        <v>104</v>
      </c>
      <c r="AE10" s="9" t="s">
        <v>45</v>
      </c>
      <c r="AF10" s="9" t="s">
        <v>19</v>
      </c>
      <c r="AG10" s="9">
        <v>4</v>
      </c>
      <c r="AH10" s="9" t="s">
        <v>57</v>
      </c>
      <c r="AI10" s="9" t="s">
        <v>31</v>
      </c>
      <c r="AJ10" s="9" t="s">
        <v>19</v>
      </c>
      <c r="AK10" s="9">
        <v>4</v>
      </c>
      <c r="AL10" s="48">
        <f t="shared" si="4"/>
        <v>4</v>
      </c>
      <c r="AM10" s="157">
        <v>248</v>
      </c>
      <c r="AN10" s="3">
        <v>238</v>
      </c>
      <c r="AO10" s="3">
        <v>273</v>
      </c>
      <c r="AP10" s="3">
        <v>180</v>
      </c>
      <c r="AQ10" s="3">
        <v>270</v>
      </c>
      <c r="AR10" s="157">
        <v>247</v>
      </c>
      <c r="AS10" s="60">
        <v>228</v>
      </c>
      <c r="AT10" s="60">
        <v>242</v>
      </c>
      <c r="AU10" s="60">
        <v>240</v>
      </c>
      <c r="AV10" s="23">
        <v>270</v>
      </c>
      <c r="AW10" s="3">
        <v>238</v>
      </c>
      <c r="AX10" s="3">
        <v>273</v>
      </c>
      <c r="AY10" s="3">
        <v>228</v>
      </c>
      <c r="AZ10" s="163">
        <v>242</v>
      </c>
      <c r="BA10" s="19">
        <f t="shared" si="5"/>
        <v>245.25</v>
      </c>
      <c r="BB10" s="19">
        <f t="shared" si="6"/>
        <v>19.414341777836988</v>
      </c>
      <c r="BC10" s="187">
        <v>4</v>
      </c>
      <c r="BD10" s="5">
        <v>180</v>
      </c>
      <c r="BE10" s="5">
        <v>270</v>
      </c>
      <c r="BF10" s="5">
        <v>240</v>
      </c>
      <c r="BG10" s="163">
        <v>270</v>
      </c>
      <c r="BH10" s="5">
        <f t="shared" ref="BH10" si="11">AVERAGE(BD10:BG10)</f>
        <v>240</v>
      </c>
      <c r="BI10" s="5">
        <f t="shared" ref="BI10" si="12">STDEV(BD10:BH10)</f>
        <v>36.742346141747674</v>
      </c>
      <c r="BJ10" s="23">
        <v>4</v>
      </c>
      <c r="BK10" s="5">
        <v>248</v>
      </c>
      <c r="BL10" s="5">
        <v>247</v>
      </c>
      <c r="BM10" s="5" t="s">
        <v>259</v>
      </c>
    </row>
    <row r="11" spans="1:65" x14ac:dyDescent="0.25">
      <c r="A11" s="309"/>
      <c r="B11" s="5">
        <v>8</v>
      </c>
      <c r="C11" s="5" t="s">
        <v>293</v>
      </c>
      <c r="D11" s="9">
        <v>201010</v>
      </c>
      <c r="E11" s="9" t="s">
        <v>39</v>
      </c>
      <c r="F11" s="9" t="s">
        <v>19</v>
      </c>
      <c r="G11" s="9">
        <v>4</v>
      </c>
      <c r="H11" s="9">
        <v>201020</v>
      </c>
      <c r="I11" s="9" t="s">
        <v>43</v>
      </c>
      <c r="J11" s="9" t="s">
        <v>19</v>
      </c>
      <c r="K11" s="9">
        <v>4</v>
      </c>
      <c r="L11" s="9">
        <v>201010</v>
      </c>
      <c r="M11" s="9" t="s">
        <v>20</v>
      </c>
      <c r="N11" s="9" t="s">
        <v>19</v>
      </c>
      <c r="O11" s="9">
        <v>4</v>
      </c>
      <c r="P11" s="9">
        <v>201010</v>
      </c>
      <c r="Q11" s="9" t="s">
        <v>46</v>
      </c>
      <c r="R11" s="9" t="s">
        <v>19</v>
      </c>
      <c r="S11" s="9">
        <v>4</v>
      </c>
      <c r="T11" s="9">
        <v>201030</v>
      </c>
      <c r="U11" s="9" t="s">
        <v>242</v>
      </c>
      <c r="V11" s="9" t="s">
        <v>19</v>
      </c>
      <c r="W11" s="9">
        <v>4</v>
      </c>
      <c r="X11" s="9">
        <v>201025</v>
      </c>
      <c r="Y11" s="9" t="s">
        <v>61</v>
      </c>
      <c r="Z11" s="9" t="s">
        <v>19</v>
      </c>
      <c r="AA11" s="9">
        <v>4</v>
      </c>
      <c r="AB11" s="139">
        <f t="shared" si="3"/>
        <v>4</v>
      </c>
      <c r="AC11" s="78">
        <f t="shared" si="0"/>
        <v>0</v>
      </c>
      <c r="AD11" s="9">
        <v>201030</v>
      </c>
      <c r="AE11" s="9" t="s">
        <v>243</v>
      </c>
      <c r="AF11" s="9" t="s">
        <v>19</v>
      </c>
      <c r="AG11" s="9">
        <v>4</v>
      </c>
      <c r="AH11" s="9">
        <v>201030</v>
      </c>
      <c r="AI11" s="9" t="s">
        <v>31</v>
      </c>
      <c r="AJ11" s="9" t="s">
        <v>19</v>
      </c>
      <c r="AK11" s="9">
        <v>4</v>
      </c>
      <c r="AL11" s="48">
        <f t="shared" si="4"/>
        <v>4</v>
      </c>
      <c r="AM11" s="156"/>
      <c r="AN11" s="5">
        <f t="shared" ref="AN11:AO11" si="13">AW11</f>
        <v>246</v>
      </c>
      <c r="AO11" s="5">
        <f t="shared" si="13"/>
        <v>240</v>
      </c>
      <c r="AR11" s="156">
        <v>234</v>
      </c>
      <c r="AS11" s="60">
        <v>228</v>
      </c>
      <c r="AT11" s="60">
        <v>231</v>
      </c>
      <c r="AU11" s="60">
        <v>240</v>
      </c>
      <c r="AV11" s="23">
        <v>240</v>
      </c>
      <c r="AW11" s="5">
        <v>246</v>
      </c>
      <c r="AX11" s="5">
        <v>240</v>
      </c>
      <c r="AY11" s="5">
        <v>228</v>
      </c>
      <c r="AZ11" s="163">
        <v>231</v>
      </c>
      <c r="BA11" s="19">
        <f t="shared" si="5"/>
        <v>236.25</v>
      </c>
      <c r="BB11" s="19">
        <f t="shared" si="6"/>
        <v>8.2613558209291522</v>
      </c>
      <c r="BC11" s="187">
        <v>4</v>
      </c>
      <c r="BF11" s="5">
        <v>240</v>
      </c>
      <c r="BG11" s="163">
        <v>240</v>
      </c>
      <c r="BH11" s="5">
        <f t="shared" ref="BH11" si="14">AVERAGE(BD11:BG11)</f>
        <v>240</v>
      </c>
      <c r="BI11" s="5">
        <f t="shared" ref="BI11" si="15">STDEV(BD11:BH11)</f>
        <v>0</v>
      </c>
      <c r="BJ11" s="23">
        <v>4</v>
      </c>
      <c r="BL11" s="5">
        <v>234</v>
      </c>
      <c r="BM11" s="5" t="s">
        <v>259</v>
      </c>
    </row>
    <row r="12" spans="1:65" x14ac:dyDescent="0.25">
      <c r="A12" s="309"/>
      <c r="B12" s="5">
        <v>9</v>
      </c>
      <c r="C12" s="5" t="s">
        <v>177</v>
      </c>
      <c r="D12" s="9" t="s">
        <v>139</v>
      </c>
      <c r="E12" s="9" t="s">
        <v>39</v>
      </c>
      <c r="F12" s="9" t="s">
        <v>19</v>
      </c>
      <c r="G12" s="9">
        <v>4</v>
      </c>
      <c r="H12" s="9" t="s">
        <v>101</v>
      </c>
      <c r="I12" s="9" t="s">
        <v>43</v>
      </c>
      <c r="J12" s="9" t="s">
        <v>19</v>
      </c>
      <c r="K12" s="9">
        <v>4</v>
      </c>
      <c r="L12" s="9">
        <v>200725</v>
      </c>
      <c r="M12" s="9" t="s">
        <v>20</v>
      </c>
      <c r="N12" s="9" t="s">
        <v>19</v>
      </c>
      <c r="O12" s="9">
        <v>4</v>
      </c>
      <c r="P12" s="9" t="s">
        <v>17</v>
      </c>
      <c r="Q12" s="9" t="s">
        <v>158</v>
      </c>
      <c r="R12" s="9" t="s">
        <v>19</v>
      </c>
      <c r="S12" s="9">
        <v>4</v>
      </c>
      <c r="T12" s="9" t="s">
        <v>104</v>
      </c>
      <c r="U12" s="9" t="s">
        <v>105</v>
      </c>
      <c r="V12" s="9" t="s">
        <v>19</v>
      </c>
      <c r="W12" s="9">
        <v>4</v>
      </c>
      <c r="X12" s="9" t="s">
        <v>59</v>
      </c>
      <c r="Y12" s="9" t="s">
        <v>61</v>
      </c>
      <c r="Z12" s="9" t="s">
        <v>19</v>
      </c>
      <c r="AA12" s="9">
        <v>4</v>
      </c>
      <c r="AB12" s="139">
        <f t="shared" si="3"/>
        <v>4</v>
      </c>
      <c r="AC12" s="78">
        <f t="shared" si="0"/>
        <v>0</v>
      </c>
      <c r="AD12" s="9" t="s">
        <v>56</v>
      </c>
      <c r="AE12" s="9" t="s">
        <v>45</v>
      </c>
      <c r="AF12" s="9" t="s">
        <v>19</v>
      </c>
      <c r="AG12" s="9">
        <v>4</v>
      </c>
      <c r="AH12" s="9" t="s">
        <v>57</v>
      </c>
      <c r="AI12" s="9" t="s">
        <v>31</v>
      </c>
      <c r="AJ12" s="9" t="s">
        <v>21</v>
      </c>
      <c r="AK12" s="9">
        <v>3.33</v>
      </c>
      <c r="AL12" s="48">
        <f t="shared" si="4"/>
        <v>3.665</v>
      </c>
      <c r="AM12" s="156"/>
      <c r="AR12" s="156"/>
      <c r="AS12" s="60"/>
      <c r="AT12" s="60"/>
      <c r="AU12" s="60"/>
      <c r="AV12" s="23"/>
      <c r="AZ12" s="163"/>
      <c r="BA12" s="19"/>
      <c r="BC12" s="188"/>
      <c r="BG12" s="163"/>
      <c r="BJ12" s="23">
        <v>3.665</v>
      </c>
      <c r="BM12" s="5" t="s">
        <v>258</v>
      </c>
    </row>
    <row r="13" spans="1:65" x14ac:dyDescent="0.25">
      <c r="A13" s="309"/>
      <c r="B13" s="5">
        <v>10</v>
      </c>
      <c r="C13" s="5" t="s">
        <v>186</v>
      </c>
      <c r="D13" s="9" t="s">
        <v>101</v>
      </c>
      <c r="E13" s="9" t="s">
        <v>105</v>
      </c>
      <c r="F13" s="9" t="s">
        <v>19</v>
      </c>
      <c r="G13" s="9">
        <v>4</v>
      </c>
      <c r="H13" s="9" t="s">
        <v>114</v>
      </c>
      <c r="I13" s="9" t="s">
        <v>43</v>
      </c>
      <c r="J13" s="9" t="s">
        <v>19</v>
      </c>
      <c r="K13" s="9">
        <v>4</v>
      </c>
      <c r="L13" s="9" t="s">
        <v>139</v>
      </c>
      <c r="M13" s="9" t="s">
        <v>20</v>
      </c>
      <c r="N13" s="9" t="s">
        <v>19</v>
      </c>
      <c r="O13" s="9">
        <v>4</v>
      </c>
      <c r="P13" s="9" t="s">
        <v>113</v>
      </c>
      <c r="Q13" s="9" t="s">
        <v>46</v>
      </c>
      <c r="R13" s="9" t="s">
        <v>19</v>
      </c>
      <c r="S13" s="9">
        <v>4</v>
      </c>
      <c r="T13" s="9" t="s">
        <v>189</v>
      </c>
      <c r="U13" s="9" t="s">
        <v>18</v>
      </c>
      <c r="V13" s="9" t="s">
        <v>19</v>
      </c>
      <c r="W13" s="9">
        <v>4</v>
      </c>
      <c r="X13" s="9" t="s">
        <v>190</v>
      </c>
      <c r="Y13" s="9" t="s">
        <v>42</v>
      </c>
      <c r="Z13" s="9" t="s">
        <v>19</v>
      </c>
      <c r="AA13" s="9">
        <v>4</v>
      </c>
      <c r="AB13" s="139">
        <f t="shared" si="3"/>
        <v>4</v>
      </c>
      <c r="AC13" s="78">
        <f t="shared" si="0"/>
        <v>0</v>
      </c>
      <c r="AD13" s="9" t="s">
        <v>62</v>
      </c>
      <c r="AE13" s="9" t="s">
        <v>45</v>
      </c>
      <c r="AF13" s="9" t="s">
        <v>19</v>
      </c>
      <c r="AG13" s="9">
        <v>4</v>
      </c>
      <c r="AH13" s="9" t="s">
        <v>62</v>
      </c>
      <c r="AI13" s="9" t="s">
        <v>31</v>
      </c>
      <c r="AJ13" s="9" t="s">
        <v>19</v>
      </c>
      <c r="AK13" s="9">
        <v>4</v>
      </c>
      <c r="AL13" s="48">
        <f t="shared" si="4"/>
        <v>4</v>
      </c>
      <c r="AM13" s="157">
        <v>226</v>
      </c>
      <c r="AN13" s="3">
        <v>247</v>
      </c>
      <c r="AO13" s="3">
        <v>256</v>
      </c>
      <c r="AP13" s="3">
        <v>180</v>
      </c>
      <c r="AQ13" s="3">
        <v>210</v>
      </c>
      <c r="AR13" s="157">
        <v>236</v>
      </c>
      <c r="AS13" s="60">
        <v>242</v>
      </c>
      <c r="AT13" s="60">
        <v>265</v>
      </c>
      <c r="AU13" s="60">
        <v>180</v>
      </c>
      <c r="AV13" s="23">
        <v>240</v>
      </c>
      <c r="AW13" s="3">
        <v>247</v>
      </c>
      <c r="AX13" s="3">
        <v>256</v>
      </c>
      <c r="AY13" s="3">
        <v>242</v>
      </c>
      <c r="AZ13" s="163">
        <v>265</v>
      </c>
      <c r="BA13" s="19">
        <f t="shared" si="5"/>
        <v>252.5</v>
      </c>
      <c r="BB13" s="19">
        <f t="shared" si="6"/>
        <v>10.148891565092219</v>
      </c>
      <c r="BC13" s="187">
        <v>4</v>
      </c>
      <c r="BD13" s="5">
        <v>180</v>
      </c>
      <c r="BE13" s="5">
        <v>210</v>
      </c>
      <c r="BF13" s="5">
        <v>180</v>
      </c>
      <c r="BG13" s="163">
        <v>240</v>
      </c>
      <c r="BH13" s="5">
        <f t="shared" ref="BH13:BH16" si="16">AVERAGE(BD13:BG13)</f>
        <v>202.5</v>
      </c>
      <c r="BI13" s="5">
        <f t="shared" ref="BI13:BI16" si="17">STDEV(BD13:BH13)</f>
        <v>24.874685927665499</v>
      </c>
      <c r="BJ13" s="23">
        <v>4</v>
      </c>
      <c r="BK13" s="5">
        <v>226</v>
      </c>
      <c r="BL13" s="5">
        <v>236</v>
      </c>
      <c r="BM13" s="5" t="s">
        <v>259</v>
      </c>
    </row>
    <row r="14" spans="1:65" x14ac:dyDescent="0.25">
      <c r="A14" s="309"/>
      <c r="B14" s="5">
        <v>11</v>
      </c>
      <c r="C14" s="5" t="s">
        <v>239</v>
      </c>
      <c r="D14" s="9" t="s">
        <v>190</v>
      </c>
      <c r="E14" s="9" t="s">
        <v>39</v>
      </c>
      <c r="F14" s="9" t="s">
        <v>19</v>
      </c>
      <c r="G14" s="9">
        <v>4</v>
      </c>
      <c r="H14" s="9" t="s">
        <v>101</v>
      </c>
      <c r="I14" s="9" t="s">
        <v>43</v>
      </c>
      <c r="J14" s="9" t="s">
        <v>19</v>
      </c>
      <c r="K14" s="9">
        <v>4</v>
      </c>
      <c r="L14" s="9" t="s">
        <v>113</v>
      </c>
      <c r="M14" s="9" t="s">
        <v>20</v>
      </c>
      <c r="N14" s="9" t="s">
        <v>19</v>
      </c>
      <c r="O14" s="9">
        <v>4</v>
      </c>
      <c r="P14" s="9" t="s">
        <v>139</v>
      </c>
      <c r="Q14" s="9" t="s">
        <v>158</v>
      </c>
      <c r="R14" s="9" t="s">
        <v>19</v>
      </c>
      <c r="S14" s="9">
        <v>4</v>
      </c>
      <c r="T14" s="9" t="s">
        <v>114</v>
      </c>
      <c r="U14" s="9" t="s">
        <v>18</v>
      </c>
      <c r="V14" s="9" t="s">
        <v>19</v>
      </c>
      <c r="W14" s="9">
        <v>4</v>
      </c>
      <c r="X14" s="9">
        <v>200610</v>
      </c>
      <c r="Y14" s="9" t="s">
        <v>125</v>
      </c>
      <c r="Z14" s="9" t="s">
        <v>19</v>
      </c>
      <c r="AA14" s="9">
        <v>4</v>
      </c>
      <c r="AB14" s="139">
        <f t="shared" si="3"/>
        <v>4</v>
      </c>
      <c r="AC14" s="78">
        <f t="shared" si="0"/>
        <v>0</v>
      </c>
      <c r="AD14" s="9" t="s">
        <v>17</v>
      </c>
      <c r="AE14" s="9" t="s">
        <v>45</v>
      </c>
      <c r="AF14" s="9" t="s">
        <v>19</v>
      </c>
      <c r="AG14" s="9">
        <v>4</v>
      </c>
      <c r="AH14" s="9" t="s">
        <v>104</v>
      </c>
      <c r="AI14" s="9" t="s">
        <v>31</v>
      </c>
      <c r="AJ14" s="9" t="s">
        <v>19</v>
      </c>
      <c r="AK14" s="9">
        <v>4</v>
      </c>
      <c r="AL14" s="48">
        <f t="shared" si="4"/>
        <v>4</v>
      </c>
      <c r="AM14" s="156">
        <v>251</v>
      </c>
      <c r="AN14" s="5">
        <v>247</v>
      </c>
      <c r="AO14" s="5">
        <v>238</v>
      </c>
      <c r="AP14" s="5">
        <v>240</v>
      </c>
      <c r="AQ14" s="5">
        <v>270</v>
      </c>
      <c r="AR14" s="156">
        <v>247</v>
      </c>
      <c r="AS14" s="60">
        <v>271</v>
      </c>
      <c r="AT14" s="60">
        <v>254</v>
      </c>
      <c r="AU14" s="60">
        <v>210</v>
      </c>
      <c r="AV14" s="23">
        <v>240</v>
      </c>
      <c r="AW14" s="3">
        <v>247</v>
      </c>
      <c r="AX14" s="3">
        <v>238</v>
      </c>
      <c r="AY14" s="3">
        <v>271</v>
      </c>
      <c r="AZ14" s="163">
        <v>254</v>
      </c>
      <c r="BA14" s="19">
        <f t="shared" si="5"/>
        <v>252.5</v>
      </c>
      <c r="BB14" s="19">
        <f t="shared" si="6"/>
        <v>13.964240043768941</v>
      </c>
      <c r="BC14" s="187">
        <v>4</v>
      </c>
      <c r="BD14" s="5">
        <v>240</v>
      </c>
      <c r="BE14" s="5">
        <v>270</v>
      </c>
      <c r="BF14" s="5">
        <v>210</v>
      </c>
      <c r="BG14" s="163">
        <v>240</v>
      </c>
      <c r="BH14" s="5">
        <f t="shared" si="16"/>
        <v>240</v>
      </c>
      <c r="BI14" s="5">
        <f t="shared" si="17"/>
        <v>21.213203435596427</v>
      </c>
      <c r="BJ14" s="23">
        <v>4</v>
      </c>
      <c r="BK14" s="5">
        <v>251</v>
      </c>
      <c r="BL14" s="5">
        <v>247</v>
      </c>
      <c r="BM14" s="5" t="s">
        <v>258</v>
      </c>
    </row>
    <row r="15" spans="1:65" ht="14.25" customHeight="1" x14ac:dyDescent="0.25">
      <c r="A15" s="309"/>
      <c r="B15" s="5">
        <v>12</v>
      </c>
      <c r="C15" s="5" t="s">
        <v>160</v>
      </c>
      <c r="D15" s="9">
        <v>200625</v>
      </c>
      <c r="E15" s="9" t="s">
        <v>47</v>
      </c>
      <c r="F15" s="9" t="s">
        <v>19</v>
      </c>
      <c r="G15" s="9">
        <v>4</v>
      </c>
      <c r="H15" s="9" t="s">
        <v>114</v>
      </c>
      <c r="I15" s="9" t="s">
        <v>43</v>
      </c>
      <c r="J15" s="9" t="s">
        <v>19</v>
      </c>
      <c r="K15" s="9">
        <v>4</v>
      </c>
      <c r="L15" s="9" t="s">
        <v>113</v>
      </c>
      <c r="M15" s="9" t="s">
        <v>20</v>
      </c>
      <c r="N15" s="9" t="s">
        <v>19</v>
      </c>
      <c r="O15" s="9">
        <v>4</v>
      </c>
      <c r="P15" s="9" t="s">
        <v>113</v>
      </c>
      <c r="Q15" s="9" t="s">
        <v>46</v>
      </c>
      <c r="R15" s="9" t="s">
        <v>19</v>
      </c>
      <c r="S15" s="9">
        <v>4</v>
      </c>
      <c r="T15" s="9" t="s">
        <v>114</v>
      </c>
      <c r="U15" s="9" t="s">
        <v>18</v>
      </c>
      <c r="V15" s="9" t="s">
        <v>19</v>
      </c>
      <c r="W15" s="9">
        <v>4</v>
      </c>
      <c r="X15" s="9" t="s">
        <v>59</v>
      </c>
      <c r="Y15" s="9" t="s">
        <v>61</v>
      </c>
      <c r="Z15" s="9" t="s">
        <v>19</v>
      </c>
      <c r="AA15" s="9">
        <v>4</v>
      </c>
      <c r="AB15" s="139">
        <f t="shared" si="3"/>
        <v>4</v>
      </c>
      <c r="AC15" s="78">
        <f t="shared" si="0"/>
        <v>0</v>
      </c>
      <c r="AD15" s="9" t="s">
        <v>104</v>
      </c>
      <c r="AE15" s="9" t="s">
        <v>45</v>
      </c>
      <c r="AF15" s="9" t="s">
        <v>19</v>
      </c>
      <c r="AG15" s="9">
        <v>4</v>
      </c>
      <c r="AH15" s="9" t="s">
        <v>104</v>
      </c>
      <c r="AI15" s="9"/>
      <c r="AJ15" s="9"/>
      <c r="AK15" s="9"/>
      <c r="AL15" s="48">
        <f t="shared" si="4"/>
        <v>4</v>
      </c>
      <c r="AM15" s="157">
        <v>231</v>
      </c>
      <c r="AN15" s="3">
        <v>247</v>
      </c>
      <c r="AO15" s="3">
        <v>238</v>
      </c>
      <c r="AP15" s="3">
        <v>180</v>
      </c>
      <c r="AQ15" s="3">
        <v>240</v>
      </c>
      <c r="AR15" s="157">
        <v>228</v>
      </c>
      <c r="AS15" s="60">
        <v>213</v>
      </c>
      <c r="AT15" s="60">
        <v>219</v>
      </c>
      <c r="AU15" s="60">
        <v>240</v>
      </c>
      <c r="AV15" s="23">
        <v>240</v>
      </c>
      <c r="AW15" s="3">
        <v>247</v>
      </c>
      <c r="AX15" s="3">
        <v>238</v>
      </c>
      <c r="AY15" s="3">
        <v>213</v>
      </c>
      <c r="AZ15" s="163">
        <v>219</v>
      </c>
      <c r="BA15" s="19">
        <f t="shared" si="5"/>
        <v>229.25</v>
      </c>
      <c r="BB15" s="19">
        <f t="shared" si="6"/>
        <v>15.924300089276556</v>
      </c>
      <c r="BC15" s="187">
        <v>4</v>
      </c>
      <c r="BD15" s="5">
        <v>180</v>
      </c>
      <c r="BE15" s="5">
        <v>240</v>
      </c>
      <c r="BF15" s="5">
        <v>240</v>
      </c>
      <c r="BG15" s="163">
        <v>240</v>
      </c>
      <c r="BH15" s="5">
        <f t="shared" si="16"/>
        <v>225</v>
      </c>
      <c r="BI15" s="5">
        <f t="shared" si="17"/>
        <v>25.98076211353316</v>
      </c>
      <c r="BJ15" s="23">
        <v>4</v>
      </c>
      <c r="BK15" s="5">
        <v>231</v>
      </c>
      <c r="BL15" s="5">
        <v>228</v>
      </c>
      <c r="BM15" s="5" t="s">
        <v>259</v>
      </c>
    </row>
    <row r="16" spans="1:65" x14ac:dyDescent="0.25">
      <c r="A16" s="312" t="s">
        <v>262</v>
      </c>
      <c r="B16" s="5">
        <v>18</v>
      </c>
      <c r="C16" s="5" t="s">
        <v>65</v>
      </c>
      <c r="D16" s="10" t="s">
        <v>57</v>
      </c>
      <c r="E16" s="18" t="s">
        <v>39</v>
      </c>
      <c r="F16" s="10" t="s">
        <v>19</v>
      </c>
      <c r="G16" s="10">
        <v>4</v>
      </c>
      <c r="H16" s="10" t="s">
        <v>37</v>
      </c>
      <c r="I16" s="10" t="s">
        <v>43</v>
      </c>
      <c r="J16" s="10" t="s">
        <v>69</v>
      </c>
      <c r="K16" s="10">
        <v>3.67</v>
      </c>
      <c r="L16" s="10" t="s">
        <v>62</v>
      </c>
      <c r="M16" s="10" t="s">
        <v>20</v>
      </c>
      <c r="N16" s="10" t="s">
        <v>19</v>
      </c>
      <c r="O16" s="10">
        <v>4</v>
      </c>
      <c r="P16" s="10">
        <v>201020</v>
      </c>
      <c r="Q16" s="10" t="s">
        <v>46</v>
      </c>
      <c r="R16" s="10" t="s">
        <v>69</v>
      </c>
      <c r="S16" s="10">
        <v>3.67</v>
      </c>
      <c r="T16" s="10" t="s">
        <v>62</v>
      </c>
      <c r="U16" s="10" t="s">
        <v>18</v>
      </c>
      <c r="V16" s="10" t="s">
        <v>69</v>
      </c>
      <c r="W16" s="10">
        <v>2.67</v>
      </c>
      <c r="X16" s="10" t="s">
        <v>37</v>
      </c>
      <c r="Y16" s="10" t="s">
        <v>42</v>
      </c>
      <c r="Z16" s="10" t="s">
        <v>69</v>
      </c>
      <c r="AA16" s="10">
        <v>3.67</v>
      </c>
      <c r="AB16" s="140">
        <f t="shared" si="3"/>
        <v>3.6133333333333333</v>
      </c>
      <c r="AC16" s="79">
        <f t="shared" si="0"/>
        <v>0.48959847494315789</v>
      </c>
      <c r="AD16" s="10" t="s">
        <v>37</v>
      </c>
      <c r="AE16" s="10" t="s">
        <v>45</v>
      </c>
      <c r="AF16" s="10" t="s">
        <v>19</v>
      </c>
      <c r="AG16" s="10">
        <v>4</v>
      </c>
      <c r="AH16" s="10" t="s">
        <v>70</v>
      </c>
      <c r="AI16" s="10" t="s">
        <v>31</v>
      </c>
      <c r="AJ16" s="10" t="s">
        <v>19</v>
      </c>
      <c r="AK16" s="10">
        <v>4</v>
      </c>
      <c r="AL16" s="49">
        <f t="shared" si="4"/>
        <v>4</v>
      </c>
      <c r="AM16" s="156">
        <v>256</v>
      </c>
      <c r="AN16" s="5">
        <v>229</v>
      </c>
      <c r="AO16" s="5">
        <v>273</v>
      </c>
      <c r="AP16" s="5">
        <v>240</v>
      </c>
      <c r="AQ16" s="5">
        <v>270</v>
      </c>
      <c r="AR16" s="156">
        <v>249</v>
      </c>
      <c r="AS16" s="60">
        <v>235</v>
      </c>
      <c r="AT16" s="60">
        <v>242</v>
      </c>
      <c r="AU16" s="60">
        <v>240</v>
      </c>
      <c r="AV16" s="23">
        <v>270</v>
      </c>
      <c r="AW16" s="3">
        <v>229</v>
      </c>
      <c r="AX16" s="3">
        <v>273</v>
      </c>
      <c r="AY16" s="20">
        <v>235</v>
      </c>
      <c r="AZ16" s="162">
        <v>242</v>
      </c>
      <c r="BA16" s="19">
        <f t="shared" si="5"/>
        <v>244.75</v>
      </c>
      <c r="BB16" s="19">
        <f t="shared" si="6"/>
        <v>19.568256607747831</v>
      </c>
      <c r="BC16" s="188">
        <v>3.0350000000000001</v>
      </c>
      <c r="BD16" s="18">
        <v>240</v>
      </c>
      <c r="BE16" s="18">
        <v>270</v>
      </c>
      <c r="BF16" s="18">
        <v>240</v>
      </c>
      <c r="BG16" s="162">
        <v>270</v>
      </c>
      <c r="BH16" s="18">
        <f t="shared" si="16"/>
        <v>255</v>
      </c>
      <c r="BI16" s="18">
        <f t="shared" si="17"/>
        <v>15</v>
      </c>
      <c r="BJ16" s="23">
        <v>4</v>
      </c>
      <c r="BK16" s="5">
        <v>256</v>
      </c>
      <c r="BL16" s="5">
        <v>249</v>
      </c>
      <c r="BM16" s="5" t="s">
        <v>259</v>
      </c>
    </row>
    <row r="17" spans="1:65" x14ac:dyDescent="0.25">
      <c r="A17" s="312"/>
      <c r="B17" s="5">
        <v>19</v>
      </c>
      <c r="C17" s="5" t="s">
        <v>165</v>
      </c>
      <c r="D17" s="10" t="s">
        <v>62</v>
      </c>
      <c r="E17" s="10" t="s">
        <v>39</v>
      </c>
      <c r="F17" s="10" t="s">
        <v>19</v>
      </c>
      <c r="G17" s="10">
        <v>4</v>
      </c>
      <c r="H17" s="10" t="s">
        <v>37</v>
      </c>
      <c r="I17" s="10" t="s">
        <v>43</v>
      </c>
      <c r="J17" s="10" t="s">
        <v>69</v>
      </c>
      <c r="K17" s="10">
        <v>3.67</v>
      </c>
      <c r="L17" s="10" t="s">
        <v>29</v>
      </c>
      <c r="M17" s="10" t="s">
        <v>20</v>
      </c>
      <c r="N17" s="10" t="s">
        <v>69</v>
      </c>
      <c r="O17" s="10">
        <v>3.67</v>
      </c>
      <c r="P17" s="10">
        <v>201025</v>
      </c>
      <c r="Q17" s="10" t="s">
        <v>46</v>
      </c>
      <c r="R17" s="10" t="s">
        <v>19</v>
      </c>
      <c r="S17" s="10">
        <v>4</v>
      </c>
      <c r="T17" s="10" t="s">
        <v>62</v>
      </c>
      <c r="U17" s="10" t="s">
        <v>18</v>
      </c>
      <c r="V17" s="10" t="s">
        <v>19</v>
      </c>
      <c r="W17" s="10">
        <v>4</v>
      </c>
      <c r="X17" s="10" t="s">
        <v>37</v>
      </c>
      <c r="Y17" s="10" t="s">
        <v>42</v>
      </c>
      <c r="Z17" s="10" t="s">
        <v>40</v>
      </c>
      <c r="AA17" s="10">
        <v>3</v>
      </c>
      <c r="AB17" s="140">
        <f t="shared" si="3"/>
        <v>3.7233333333333332</v>
      </c>
      <c r="AC17" s="79">
        <f t="shared" si="0"/>
        <v>0.38949540005841743</v>
      </c>
      <c r="AD17" s="10" t="s">
        <v>29</v>
      </c>
      <c r="AE17" s="10" t="s">
        <v>45</v>
      </c>
      <c r="AF17" s="10" t="s">
        <v>19</v>
      </c>
      <c r="AG17" s="10">
        <v>4</v>
      </c>
      <c r="AH17" s="10" t="s">
        <v>41</v>
      </c>
      <c r="AI17" s="10" t="s">
        <v>31</v>
      </c>
      <c r="AJ17" s="10" t="s">
        <v>19</v>
      </c>
      <c r="AK17" s="10">
        <v>4</v>
      </c>
      <c r="AL17" s="49">
        <f t="shared" si="4"/>
        <v>4</v>
      </c>
      <c r="AM17" s="156"/>
      <c r="AR17" s="156"/>
      <c r="AS17" s="60"/>
      <c r="AT17" s="60"/>
      <c r="AU17" s="60"/>
      <c r="AV17" s="23"/>
      <c r="AZ17" s="163"/>
      <c r="BA17" s="19"/>
      <c r="BC17" s="188"/>
      <c r="BG17" s="163"/>
      <c r="BJ17" s="23"/>
      <c r="BM17" s="5" t="s">
        <v>258</v>
      </c>
    </row>
    <row r="18" spans="1:65" x14ac:dyDescent="0.25">
      <c r="A18" s="312"/>
      <c r="B18" s="5">
        <v>20</v>
      </c>
      <c r="C18" s="5" t="s">
        <v>170</v>
      </c>
      <c r="D18" s="10">
        <v>200720</v>
      </c>
      <c r="E18" s="10" t="s">
        <v>125</v>
      </c>
      <c r="F18" s="10" t="s">
        <v>69</v>
      </c>
      <c r="G18" s="10">
        <v>3.67</v>
      </c>
      <c r="H18" s="10">
        <v>200620</v>
      </c>
      <c r="I18" s="10" t="s">
        <v>227</v>
      </c>
      <c r="J18" s="10" t="s">
        <v>19</v>
      </c>
      <c r="K18" s="10">
        <v>4</v>
      </c>
      <c r="L18" s="10">
        <v>200610</v>
      </c>
      <c r="M18" s="10" t="s">
        <v>20</v>
      </c>
      <c r="N18" s="10" t="s">
        <v>21</v>
      </c>
      <c r="O18" s="10">
        <v>3.33</v>
      </c>
      <c r="P18" s="10">
        <v>200625</v>
      </c>
      <c r="Q18" s="10" t="s">
        <v>103</v>
      </c>
      <c r="R18" s="10" t="s">
        <v>19</v>
      </c>
      <c r="S18" s="10">
        <v>4</v>
      </c>
      <c r="T18" s="10">
        <v>200610</v>
      </c>
      <c r="U18" s="10" t="s">
        <v>18</v>
      </c>
      <c r="V18" s="10" t="s">
        <v>151</v>
      </c>
      <c r="W18" s="10">
        <v>2.33</v>
      </c>
      <c r="X18" s="10" t="s">
        <v>41</v>
      </c>
      <c r="Y18" s="10" t="s">
        <v>42</v>
      </c>
      <c r="Z18" s="10" t="s">
        <v>21</v>
      </c>
      <c r="AA18" s="10">
        <v>3.33</v>
      </c>
      <c r="AB18" s="140">
        <f t="shared" si="3"/>
        <v>3.4433333333333329</v>
      </c>
      <c r="AC18" s="79">
        <f t="shared" si="0"/>
        <v>0.62230753383409265</v>
      </c>
      <c r="AD18" s="10" t="s">
        <v>29</v>
      </c>
      <c r="AE18" s="10" t="s">
        <v>45</v>
      </c>
      <c r="AF18" s="10" t="s">
        <v>19</v>
      </c>
      <c r="AG18" s="10">
        <v>4</v>
      </c>
      <c r="AH18" s="10" t="s">
        <v>41</v>
      </c>
      <c r="AI18" s="10" t="s">
        <v>31</v>
      </c>
      <c r="AJ18" s="10" t="s">
        <v>19</v>
      </c>
      <c r="AK18" s="10">
        <v>4</v>
      </c>
      <c r="AL18" s="49">
        <f t="shared" si="4"/>
        <v>4</v>
      </c>
      <c r="AM18" s="157">
        <v>245</v>
      </c>
      <c r="AN18" s="3">
        <v>264</v>
      </c>
      <c r="AO18" s="3">
        <v>256</v>
      </c>
      <c r="AP18" s="3">
        <v>210</v>
      </c>
      <c r="AQ18" s="3">
        <v>240</v>
      </c>
      <c r="AR18" s="157">
        <v>244</v>
      </c>
      <c r="AS18" s="60">
        <v>231</v>
      </c>
      <c r="AT18" s="60">
        <v>251</v>
      </c>
      <c r="AU18" s="60">
        <v>210</v>
      </c>
      <c r="AV18" s="23">
        <v>270</v>
      </c>
      <c r="AW18" s="3">
        <v>264</v>
      </c>
      <c r="AX18" s="3">
        <v>256</v>
      </c>
      <c r="AY18" s="3">
        <v>231</v>
      </c>
      <c r="AZ18" s="163">
        <v>251</v>
      </c>
      <c r="BA18" s="19">
        <f t="shared" si="5"/>
        <v>250.5</v>
      </c>
      <c r="BB18" s="19">
        <f t="shared" si="6"/>
        <v>14.059397805975427</v>
      </c>
      <c r="BC18" s="187">
        <v>3.44</v>
      </c>
      <c r="BD18" s="5">
        <v>210</v>
      </c>
      <c r="BE18" s="5">
        <v>240</v>
      </c>
      <c r="BF18" s="5">
        <v>210</v>
      </c>
      <c r="BG18" s="163">
        <v>270</v>
      </c>
      <c r="BH18" s="5">
        <f t="shared" ref="BH18:BH19" si="18">AVERAGE(BD18:BG18)</f>
        <v>232.5</v>
      </c>
      <c r="BI18" s="5">
        <f t="shared" ref="BI18:BI19" si="19">STDEV(BD18:BH18)</f>
        <v>24.874685927665499</v>
      </c>
      <c r="BJ18" s="23">
        <v>4</v>
      </c>
      <c r="BK18" s="5">
        <v>245</v>
      </c>
      <c r="BL18" s="5">
        <v>214</v>
      </c>
      <c r="BM18" s="5" t="s">
        <v>259</v>
      </c>
    </row>
    <row r="19" spans="1:65" x14ac:dyDescent="0.25">
      <c r="A19" s="312"/>
      <c r="B19" s="5">
        <v>21</v>
      </c>
      <c r="C19" s="5" t="s">
        <v>193</v>
      </c>
      <c r="D19" s="10" t="s">
        <v>62</v>
      </c>
      <c r="E19" s="10" t="s">
        <v>39</v>
      </c>
      <c r="F19" s="10" t="s">
        <v>19</v>
      </c>
      <c r="G19" s="10">
        <v>4</v>
      </c>
      <c r="H19" s="10" t="s">
        <v>57</v>
      </c>
      <c r="I19" s="10" t="s">
        <v>43</v>
      </c>
      <c r="J19" s="10" t="s">
        <v>19</v>
      </c>
      <c r="K19" s="10">
        <v>4</v>
      </c>
      <c r="L19" s="10" t="s">
        <v>56</v>
      </c>
      <c r="M19" s="10" t="s">
        <v>20</v>
      </c>
      <c r="N19" s="10" t="s">
        <v>19</v>
      </c>
      <c r="O19" s="10">
        <v>4</v>
      </c>
      <c r="P19" s="10" t="s">
        <v>57</v>
      </c>
      <c r="Q19" s="10" t="s">
        <v>46</v>
      </c>
      <c r="R19" s="10" t="s">
        <v>69</v>
      </c>
      <c r="S19" s="10">
        <v>3.67</v>
      </c>
      <c r="T19" s="10" t="s">
        <v>62</v>
      </c>
      <c r="U19" s="10" t="s">
        <v>18</v>
      </c>
      <c r="V19" s="10" t="s">
        <v>19</v>
      </c>
      <c r="W19" s="10">
        <v>4</v>
      </c>
      <c r="X19" s="10" t="s">
        <v>59</v>
      </c>
      <c r="Y19" s="10" t="s">
        <v>61</v>
      </c>
      <c r="Z19" s="10" t="s">
        <v>19</v>
      </c>
      <c r="AA19" s="10">
        <v>4</v>
      </c>
      <c r="AB19" s="140">
        <f t="shared" si="3"/>
        <v>3.9450000000000003</v>
      </c>
      <c r="AC19" s="79">
        <f t="shared" si="0"/>
        <v>0.13472193585307482</v>
      </c>
      <c r="AD19" s="10" t="s">
        <v>60</v>
      </c>
      <c r="AE19" s="10" t="s">
        <v>45</v>
      </c>
      <c r="AF19" s="10" t="s">
        <v>19</v>
      </c>
      <c r="AG19" s="10">
        <v>4</v>
      </c>
      <c r="AH19" s="10" t="s">
        <v>37</v>
      </c>
      <c r="AI19" s="10" t="s">
        <v>31</v>
      </c>
      <c r="AJ19" s="10" t="s">
        <v>19</v>
      </c>
      <c r="AK19" s="10">
        <v>4</v>
      </c>
      <c r="AL19" s="49">
        <f t="shared" si="4"/>
        <v>4</v>
      </c>
      <c r="AM19" s="157">
        <v>264</v>
      </c>
      <c r="AN19" s="3">
        <v>264</v>
      </c>
      <c r="AO19" s="3">
        <v>273</v>
      </c>
      <c r="AP19" s="3">
        <v>224</v>
      </c>
      <c r="AQ19" s="3">
        <v>263</v>
      </c>
      <c r="AR19" s="157">
        <v>239</v>
      </c>
      <c r="AS19" s="60">
        <v>224</v>
      </c>
      <c r="AT19" s="60">
        <v>263</v>
      </c>
      <c r="AU19" s="60">
        <v>240</v>
      </c>
      <c r="AV19" s="23">
        <v>240</v>
      </c>
      <c r="AW19" s="3">
        <v>264</v>
      </c>
      <c r="AX19" s="3">
        <v>273</v>
      </c>
      <c r="AY19" s="3">
        <v>224</v>
      </c>
      <c r="AZ19" s="163">
        <v>263</v>
      </c>
      <c r="BA19" s="19">
        <f t="shared" si="5"/>
        <v>256</v>
      </c>
      <c r="BB19" s="19">
        <f t="shared" si="6"/>
        <v>21.802140567690444</v>
      </c>
      <c r="BC19" s="187">
        <v>3.9449999999999998</v>
      </c>
      <c r="BD19" s="5">
        <v>224</v>
      </c>
      <c r="BE19" s="5">
        <v>263</v>
      </c>
      <c r="BF19" s="5">
        <v>240</v>
      </c>
      <c r="BG19" s="163">
        <v>240</v>
      </c>
      <c r="BH19" s="5">
        <f t="shared" si="18"/>
        <v>241.75</v>
      </c>
      <c r="BI19" s="5">
        <f t="shared" si="19"/>
        <v>13.899190623917638</v>
      </c>
      <c r="BJ19" s="23">
        <v>4</v>
      </c>
      <c r="BK19" s="5">
        <v>264</v>
      </c>
      <c r="BL19" s="5">
        <v>239</v>
      </c>
      <c r="BM19" s="5" t="s">
        <v>259</v>
      </c>
    </row>
    <row r="20" spans="1:65" x14ac:dyDescent="0.25">
      <c r="A20" s="312"/>
      <c r="B20" s="5">
        <v>22</v>
      </c>
      <c r="C20" s="5" t="s">
        <v>198</v>
      </c>
      <c r="D20" s="10" t="s">
        <v>56</v>
      </c>
      <c r="E20" s="10" t="s">
        <v>39</v>
      </c>
      <c r="F20" s="10" t="s">
        <v>19</v>
      </c>
      <c r="G20" s="10">
        <v>4</v>
      </c>
      <c r="H20" s="10" t="s">
        <v>57</v>
      </c>
      <c r="I20" s="10" t="s">
        <v>43</v>
      </c>
      <c r="J20" s="10" t="s">
        <v>19</v>
      </c>
      <c r="K20" s="10">
        <v>4</v>
      </c>
      <c r="L20" s="10" t="s">
        <v>56</v>
      </c>
      <c r="M20" s="10" t="s">
        <v>20</v>
      </c>
      <c r="N20" s="10" t="s">
        <v>19</v>
      </c>
      <c r="O20" s="10">
        <v>4</v>
      </c>
      <c r="P20" s="10" t="s">
        <v>57</v>
      </c>
      <c r="Q20" s="10" t="s">
        <v>46</v>
      </c>
      <c r="R20" s="10" t="s">
        <v>58</v>
      </c>
      <c r="S20" s="10">
        <v>2.67</v>
      </c>
      <c r="T20" s="10" t="s">
        <v>60</v>
      </c>
      <c r="U20" s="10" t="s">
        <v>18</v>
      </c>
      <c r="V20" s="10" t="s">
        <v>19</v>
      </c>
      <c r="W20" s="10">
        <v>4</v>
      </c>
      <c r="X20" s="10" t="s">
        <v>59</v>
      </c>
      <c r="Y20" s="10" t="s">
        <v>61</v>
      </c>
      <c r="Z20" s="10" t="s">
        <v>21</v>
      </c>
      <c r="AA20" s="10">
        <v>3.33</v>
      </c>
      <c r="AB20" s="140">
        <f t="shared" si="3"/>
        <v>3.6666666666666665</v>
      </c>
      <c r="AC20" s="79">
        <f t="shared" si="0"/>
        <v>0.55697995176367443</v>
      </c>
      <c r="AD20" s="10" t="s">
        <v>62</v>
      </c>
      <c r="AE20" s="10" t="s">
        <v>45</v>
      </c>
      <c r="AF20" s="10" t="s">
        <v>19</v>
      </c>
      <c r="AG20" s="10">
        <v>4</v>
      </c>
      <c r="AH20" s="10" t="s">
        <v>62</v>
      </c>
      <c r="AI20" s="10" t="s">
        <v>31</v>
      </c>
      <c r="AJ20" s="10" t="s">
        <v>19</v>
      </c>
      <c r="AK20" s="10">
        <v>4</v>
      </c>
      <c r="AL20" s="49">
        <f t="shared" si="4"/>
        <v>4</v>
      </c>
      <c r="AM20" s="156"/>
      <c r="AR20" s="156"/>
      <c r="AS20" s="60"/>
      <c r="AT20" s="60"/>
      <c r="AU20" s="60"/>
      <c r="AV20" s="23"/>
      <c r="AZ20" s="163"/>
      <c r="BA20" s="19"/>
      <c r="BC20" s="188"/>
      <c r="BG20" s="163"/>
      <c r="BJ20" s="23"/>
      <c r="BM20" s="5" t="s">
        <v>258</v>
      </c>
    </row>
    <row r="21" spans="1:65" x14ac:dyDescent="0.25">
      <c r="A21" s="312"/>
      <c r="B21" s="5">
        <v>23</v>
      </c>
      <c r="C21" s="5" t="s">
        <v>206</v>
      </c>
      <c r="D21" s="10" t="s">
        <v>37</v>
      </c>
      <c r="E21" s="10" t="s">
        <v>39</v>
      </c>
      <c r="F21" s="10" t="s">
        <v>19</v>
      </c>
      <c r="G21" s="10">
        <v>4</v>
      </c>
      <c r="H21" s="10" t="s">
        <v>37</v>
      </c>
      <c r="I21" s="10" t="s">
        <v>43</v>
      </c>
      <c r="J21" s="10" t="s">
        <v>21</v>
      </c>
      <c r="K21" s="10">
        <v>3.33</v>
      </c>
      <c r="L21" s="10" t="s">
        <v>62</v>
      </c>
      <c r="M21" s="10" t="s">
        <v>20</v>
      </c>
      <c r="N21" s="10" t="s">
        <v>69</v>
      </c>
      <c r="O21" s="10">
        <v>3.67</v>
      </c>
      <c r="P21" s="10" t="s">
        <v>59</v>
      </c>
      <c r="Q21" s="10" t="s">
        <v>46</v>
      </c>
      <c r="R21" s="10" t="s">
        <v>19</v>
      </c>
      <c r="S21" s="10">
        <v>4</v>
      </c>
      <c r="T21" s="10" t="s">
        <v>62</v>
      </c>
      <c r="U21" s="10" t="s">
        <v>18</v>
      </c>
      <c r="V21" s="10" t="s">
        <v>19</v>
      </c>
      <c r="W21" s="10">
        <v>4</v>
      </c>
      <c r="X21" s="10" t="s">
        <v>70</v>
      </c>
      <c r="Y21" s="10" t="s">
        <v>61</v>
      </c>
      <c r="Z21" s="10" t="s">
        <v>19</v>
      </c>
      <c r="AA21" s="10">
        <v>4</v>
      </c>
      <c r="AB21" s="140">
        <f t="shared" si="3"/>
        <v>3.8333333333333335</v>
      </c>
      <c r="AC21" s="79">
        <f t="shared" si="0"/>
        <v>0.27969030492075814</v>
      </c>
      <c r="AD21" s="10" t="s">
        <v>29</v>
      </c>
      <c r="AE21" s="10" t="s">
        <v>45</v>
      </c>
      <c r="AF21" s="10" t="s">
        <v>19</v>
      </c>
      <c r="AG21" s="10">
        <v>4</v>
      </c>
      <c r="AH21" s="10" t="s">
        <v>29</v>
      </c>
      <c r="AI21" s="10" t="s">
        <v>31</v>
      </c>
      <c r="AJ21" s="10" t="s">
        <v>19</v>
      </c>
      <c r="AK21" s="10">
        <v>4</v>
      </c>
      <c r="AL21" s="49">
        <f t="shared" si="4"/>
        <v>4</v>
      </c>
      <c r="AM21" s="157">
        <v>258</v>
      </c>
      <c r="AN21" s="3">
        <v>256</v>
      </c>
      <c r="AO21" s="3">
        <v>238</v>
      </c>
      <c r="AP21" s="3">
        <v>270</v>
      </c>
      <c r="AQ21" s="3">
        <v>270</v>
      </c>
      <c r="AR21" s="157">
        <v>246</v>
      </c>
      <c r="AS21" s="60">
        <v>257</v>
      </c>
      <c r="AT21" s="60">
        <v>242</v>
      </c>
      <c r="AU21" s="60">
        <v>180</v>
      </c>
      <c r="AV21" s="23">
        <v>270</v>
      </c>
      <c r="AW21" s="3">
        <v>256</v>
      </c>
      <c r="AX21" s="3">
        <v>238</v>
      </c>
      <c r="AY21" s="3">
        <v>257</v>
      </c>
      <c r="AZ21" s="163">
        <v>242</v>
      </c>
      <c r="BA21" s="19">
        <f t="shared" si="5"/>
        <v>248.25</v>
      </c>
      <c r="BB21" s="19">
        <f t="shared" si="6"/>
        <v>9.6738479072876338</v>
      </c>
      <c r="BC21" s="187">
        <v>3.83</v>
      </c>
      <c r="BD21" s="5">
        <v>270</v>
      </c>
      <c r="BE21" s="5">
        <v>270</v>
      </c>
      <c r="BF21" s="5">
        <v>180</v>
      </c>
      <c r="BG21" s="163">
        <v>270</v>
      </c>
      <c r="BH21" s="5">
        <f t="shared" ref="BH21:BH23" si="20">AVERAGE(BD21:BG21)</f>
        <v>247.5</v>
      </c>
      <c r="BI21" s="5">
        <f t="shared" ref="BI21:BI23" si="21">STDEV(BD21:BH21)</f>
        <v>38.97114317029974</v>
      </c>
      <c r="BJ21" s="23">
        <v>4</v>
      </c>
      <c r="BK21" s="5">
        <v>258</v>
      </c>
      <c r="BL21" s="5">
        <v>246</v>
      </c>
      <c r="BM21" s="5" t="s">
        <v>259</v>
      </c>
    </row>
    <row r="22" spans="1:65" x14ac:dyDescent="0.25">
      <c r="A22" s="312"/>
      <c r="B22" s="5">
        <v>24</v>
      </c>
      <c r="C22" s="5" t="s">
        <v>213</v>
      </c>
      <c r="D22" s="10" t="s">
        <v>62</v>
      </c>
      <c r="E22" s="10" t="s">
        <v>39</v>
      </c>
      <c r="F22" s="10" t="s">
        <v>19</v>
      </c>
      <c r="G22" s="10">
        <v>4</v>
      </c>
      <c r="H22" s="10" t="s">
        <v>37</v>
      </c>
      <c r="I22" s="10" t="s">
        <v>43</v>
      </c>
      <c r="J22" s="10" t="s">
        <v>19</v>
      </c>
      <c r="K22" s="10">
        <v>4</v>
      </c>
      <c r="L22" s="10" t="s">
        <v>62</v>
      </c>
      <c r="M22" s="10" t="s">
        <v>20</v>
      </c>
      <c r="N22" s="10" t="s">
        <v>19</v>
      </c>
      <c r="O22" s="10">
        <v>4</v>
      </c>
      <c r="P22" s="10" t="s">
        <v>70</v>
      </c>
      <c r="Q22" s="10" t="s">
        <v>46</v>
      </c>
      <c r="R22" s="10" t="s">
        <v>69</v>
      </c>
      <c r="S22" s="10">
        <v>3.67</v>
      </c>
      <c r="T22" s="10" t="s">
        <v>70</v>
      </c>
      <c r="U22" s="10" t="s">
        <v>18</v>
      </c>
      <c r="V22" s="10" t="s">
        <v>19</v>
      </c>
      <c r="W22" s="10">
        <v>4</v>
      </c>
      <c r="X22" s="10" t="s">
        <v>37</v>
      </c>
      <c r="Y22" s="10" t="s">
        <v>42</v>
      </c>
      <c r="Z22" s="10" t="s">
        <v>19</v>
      </c>
      <c r="AA22" s="10">
        <v>4</v>
      </c>
      <c r="AB22" s="140">
        <f t="shared" si="3"/>
        <v>3.9450000000000003</v>
      </c>
      <c r="AC22" s="79">
        <f t="shared" si="0"/>
        <v>0.13472193585307482</v>
      </c>
      <c r="AD22" s="10" t="s">
        <v>29</v>
      </c>
      <c r="AE22" s="10" t="s">
        <v>45</v>
      </c>
      <c r="AF22" s="10" t="s">
        <v>19</v>
      </c>
      <c r="AG22" s="10">
        <v>4</v>
      </c>
      <c r="AH22" s="10" t="s">
        <v>29</v>
      </c>
      <c r="AI22" s="10" t="s">
        <v>31</v>
      </c>
      <c r="AJ22" s="10" t="s">
        <v>19</v>
      </c>
      <c r="AK22" s="10">
        <v>4</v>
      </c>
      <c r="AL22" s="49">
        <f t="shared" si="4"/>
        <v>4</v>
      </c>
      <c r="AM22" s="157">
        <v>263</v>
      </c>
      <c r="AN22" s="3">
        <v>247</v>
      </c>
      <c r="AO22" s="3">
        <v>247</v>
      </c>
      <c r="AP22" s="3">
        <v>240</v>
      </c>
      <c r="AQ22" s="3">
        <v>300</v>
      </c>
      <c r="AR22" s="157">
        <v>236</v>
      </c>
      <c r="AS22" s="60">
        <v>249</v>
      </c>
      <c r="AT22" s="60">
        <v>231</v>
      </c>
      <c r="AU22" s="60">
        <v>210</v>
      </c>
      <c r="AV22" s="23">
        <v>240</v>
      </c>
      <c r="AW22" s="3">
        <v>247</v>
      </c>
      <c r="AX22" s="3">
        <v>247</v>
      </c>
      <c r="AY22" s="3">
        <v>249</v>
      </c>
      <c r="AZ22" s="163">
        <v>231</v>
      </c>
      <c r="BA22" s="19">
        <f t="shared" si="5"/>
        <v>243.5</v>
      </c>
      <c r="BB22" s="19">
        <f t="shared" si="6"/>
        <v>8.3864970836060824</v>
      </c>
      <c r="BC22" s="187">
        <v>3.9449999999999998</v>
      </c>
      <c r="BD22" s="5">
        <v>240</v>
      </c>
      <c r="BE22" s="5">
        <v>300</v>
      </c>
      <c r="BF22" s="5">
        <v>210</v>
      </c>
      <c r="BG22" s="163">
        <v>240</v>
      </c>
      <c r="BH22" s="5">
        <f t="shared" si="20"/>
        <v>247.5</v>
      </c>
      <c r="BI22" s="5">
        <f t="shared" si="21"/>
        <v>32.691742076555052</v>
      </c>
      <c r="BJ22" s="23">
        <v>4</v>
      </c>
      <c r="BK22" s="5">
        <v>263</v>
      </c>
      <c r="BL22" s="5">
        <v>236</v>
      </c>
      <c r="BM22" s="5" t="s">
        <v>258</v>
      </c>
    </row>
    <row r="23" spans="1:65" s="18" customFormat="1" x14ac:dyDescent="0.25">
      <c r="A23" s="312"/>
      <c r="B23" s="18">
        <v>25</v>
      </c>
      <c r="C23" s="18" t="s">
        <v>98</v>
      </c>
      <c r="D23" s="10" t="s">
        <v>101</v>
      </c>
      <c r="E23" s="10" t="s">
        <v>105</v>
      </c>
      <c r="F23" s="10" t="s">
        <v>40</v>
      </c>
      <c r="G23" s="10">
        <v>3</v>
      </c>
      <c r="H23" s="10" t="s">
        <v>101</v>
      </c>
      <c r="I23" s="10" t="s">
        <v>43</v>
      </c>
      <c r="J23" s="10" t="s">
        <v>19</v>
      </c>
      <c r="K23" s="10">
        <v>4</v>
      </c>
      <c r="L23" s="10" t="s">
        <v>17</v>
      </c>
      <c r="M23" s="10" t="s">
        <v>20</v>
      </c>
      <c r="N23" s="10" t="s">
        <v>69</v>
      </c>
      <c r="O23" s="10">
        <v>3.67</v>
      </c>
      <c r="P23" s="10">
        <v>201020</v>
      </c>
      <c r="Q23" s="10" t="s">
        <v>46</v>
      </c>
      <c r="R23" s="10" t="s">
        <v>69</v>
      </c>
      <c r="S23" s="10">
        <v>3.67</v>
      </c>
      <c r="T23" s="10" t="s">
        <v>17</v>
      </c>
      <c r="U23" s="10" t="s">
        <v>18</v>
      </c>
      <c r="V23" s="10" t="s">
        <v>19</v>
      </c>
      <c r="W23" s="10">
        <v>4</v>
      </c>
      <c r="X23" s="10" t="s">
        <v>106</v>
      </c>
      <c r="Y23" s="10" t="s">
        <v>61</v>
      </c>
      <c r="Z23" s="10" t="s">
        <v>19</v>
      </c>
      <c r="AA23" s="10">
        <v>4</v>
      </c>
      <c r="AB23" s="140">
        <f t="shared" si="3"/>
        <v>3.7233333333333332</v>
      </c>
      <c r="AC23" s="79">
        <f t="shared" si="0"/>
        <v>0.38949540005841743</v>
      </c>
      <c r="AD23" s="10" t="s">
        <v>104</v>
      </c>
      <c r="AE23" s="10" t="s">
        <v>45</v>
      </c>
      <c r="AF23" s="10" t="s">
        <v>19</v>
      </c>
      <c r="AG23" s="10">
        <v>4</v>
      </c>
      <c r="AH23" s="10"/>
      <c r="AI23" s="10"/>
      <c r="AJ23" s="10"/>
      <c r="AK23" s="10"/>
      <c r="AL23" s="49">
        <f t="shared" si="4"/>
        <v>4</v>
      </c>
      <c r="AM23" s="157">
        <v>242</v>
      </c>
      <c r="AN23" s="3">
        <v>229</v>
      </c>
      <c r="AO23" s="3">
        <v>238</v>
      </c>
      <c r="AP23" s="3">
        <v>210</v>
      </c>
      <c r="AQ23" s="3">
        <v>279</v>
      </c>
      <c r="AR23" s="157">
        <v>249</v>
      </c>
      <c r="AS23" s="60">
        <v>242</v>
      </c>
      <c r="AT23" s="60">
        <v>231</v>
      </c>
      <c r="AU23" s="60">
        <v>300</v>
      </c>
      <c r="AV23" s="23">
        <v>240</v>
      </c>
      <c r="AW23" s="3">
        <v>229</v>
      </c>
      <c r="AX23" s="3">
        <v>238</v>
      </c>
      <c r="AY23" s="3">
        <v>242</v>
      </c>
      <c r="AZ23" s="163">
        <v>231</v>
      </c>
      <c r="BA23" s="19">
        <f t="shared" si="5"/>
        <v>235</v>
      </c>
      <c r="BB23" s="19">
        <f t="shared" si="6"/>
        <v>6.0553007081949835</v>
      </c>
      <c r="BC23" s="187">
        <v>3.73</v>
      </c>
      <c r="BD23" s="5">
        <v>210</v>
      </c>
      <c r="BE23" s="5">
        <v>279</v>
      </c>
      <c r="BF23" s="5">
        <v>300</v>
      </c>
      <c r="BG23" s="163">
        <v>240</v>
      </c>
      <c r="BH23" s="5">
        <f t="shared" si="20"/>
        <v>257.25</v>
      </c>
      <c r="BI23" s="5">
        <f t="shared" si="21"/>
        <v>34.751798514609284</v>
      </c>
      <c r="BJ23" s="188">
        <v>4</v>
      </c>
      <c r="BK23" s="18">
        <v>242</v>
      </c>
      <c r="BL23" s="18">
        <v>249</v>
      </c>
      <c r="BM23" s="18" t="s">
        <v>259</v>
      </c>
    </row>
    <row r="24" spans="1:65" x14ac:dyDescent="0.25">
      <c r="A24" s="313" t="s">
        <v>263</v>
      </c>
      <c r="B24" s="5">
        <v>13</v>
      </c>
      <c r="C24" s="5" t="s">
        <v>24</v>
      </c>
      <c r="D24" s="21">
        <v>200720</v>
      </c>
      <c r="E24" s="21" t="s">
        <v>39</v>
      </c>
      <c r="F24" s="21" t="s">
        <v>40</v>
      </c>
      <c r="G24" s="21">
        <v>3</v>
      </c>
      <c r="H24" s="21">
        <v>200720</v>
      </c>
      <c r="I24" s="21" t="s">
        <v>43</v>
      </c>
      <c r="J24" s="21" t="s">
        <v>40</v>
      </c>
      <c r="K24" s="21">
        <v>3</v>
      </c>
      <c r="L24" s="21">
        <v>200825</v>
      </c>
      <c r="M24" s="21" t="s">
        <v>20</v>
      </c>
      <c r="N24" s="21" t="s">
        <v>69</v>
      </c>
      <c r="O24" s="21">
        <v>4</v>
      </c>
      <c r="P24" s="21">
        <v>200820</v>
      </c>
      <c r="Q24" s="21" t="s">
        <v>46</v>
      </c>
      <c r="R24" s="21" t="s">
        <v>151</v>
      </c>
      <c r="S24" s="21">
        <v>2.33</v>
      </c>
      <c r="T24" s="21" t="s">
        <v>17</v>
      </c>
      <c r="U24" s="21" t="s">
        <v>61</v>
      </c>
      <c r="V24" s="21" t="s">
        <v>19</v>
      </c>
      <c r="W24" s="21">
        <v>4</v>
      </c>
      <c r="X24" s="21">
        <v>200810</v>
      </c>
      <c r="Y24" s="21" t="s">
        <v>42</v>
      </c>
      <c r="Z24" s="21" t="s">
        <v>21</v>
      </c>
      <c r="AA24" s="21">
        <v>3.33</v>
      </c>
      <c r="AB24" s="141">
        <f t="shared" si="3"/>
        <v>3.276666666666666</v>
      </c>
      <c r="AC24" s="80">
        <f t="shared" si="0"/>
        <v>0.64784771873231906</v>
      </c>
      <c r="AD24" s="21">
        <v>200910</v>
      </c>
      <c r="AE24" s="21" t="s">
        <v>45</v>
      </c>
      <c r="AF24" s="21" t="s">
        <v>40</v>
      </c>
      <c r="AG24" s="21">
        <v>3</v>
      </c>
      <c r="AH24" s="21" t="s">
        <v>30</v>
      </c>
      <c r="AI24" s="21" t="s">
        <v>31</v>
      </c>
      <c r="AJ24" s="21" t="s">
        <v>21</v>
      </c>
      <c r="AK24" s="21">
        <v>3.33</v>
      </c>
      <c r="AL24" s="81">
        <f t="shared" si="4"/>
        <v>3.165</v>
      </c>
      <c r="AM24" s="157">
        <v>187</v>
      </c>
      <c r="AN24" s="3">
        <v>193</v>
      </c>
      <c r="AO24" s="3">
        <v>193</v>
      </c>
      <c r="AP24" s="3">
        <v>120</v>
      </c>
      <c r="AQ24" s="3">
        <v>210</v>
      </c>
      <c r="AR24" s="157">
        <v>189</v>
      </c>
      <c r="AS24" s="60">
        <v>177</v>
      </c>
      <c r="AT24" s="60">
        <v>208</v>
      </c>
      <c r="AU24" s="60">
        <v>210</v>
      </c>
      <c r="AV24" s="23">
        <v>180</v>
      </c>
      <c r="AW24" s="3">
        <v>193</v>
      </c>
      <c r="AX24" s="3">
        <v>193</v>
      </c>
      <c r="AY24" s="3">
        <v>177</v>
      </c>
      <c r="AZ24" s="163">
        <v>208</v>
      </c>
      <c r="BA24" s="19">
        <f t="shared" si="5"/>
        <v>192.75</v>
      </c>
      <c r="BB24" s="19">
        <f t="shared" si="6"/>
        <v>12.658988901172163</v>
      </c>
      <c r="BC24" s="187">
        <v>3.28</v>
      </c>
      <c r="BD24" s="5">
        <v>120</v>
      </c>
      <c r="BE24" s="5">
        <v>210</v>
      </c>
      <c r="BF24" s="5">
        <v>210</v>
      </c>
      <c r="BG24" s="163">
        <v>180</v>
      </c>
      <c r="BH24" s="5">
        <f t="shared" ref="BH24" si="22">AVERAGE(BD24:BG24)</f>
        <v>180</v>
      </c>
      <c r="BI24" s="5">
        <f t="shared" ref="BI24" si="23">STDEV(BD24:BH24)</f>
        <v>36.742346141747674</v>
      </c>
      <c r="BJ24" s="23">
        <v>3.165</v>
      </c>
      <c r="BK24" s="5">
        <v>187</v>
      </c>
      <c r="BL24" s="5">
        <v>189</v>
      </c>
      <c r="BM24" s="5" t="s">
        <v>258</v>
      </c>
    </row>
    <row r="25" spans="1:65" x14ac:dyDescent="0.25">
      <c r="A25" s="313"/>
      <c r="B25" s="5">
        <v>14</v>
      </c>
      <c r="C25" s="5" t="s">
        <v>34</v>
      </c>
      <c r="D25" s="21" t="s">
        <v>38</v>
      </c>
      <c r="E25" s="21" t="s">
        <v>47</v>
      </c>
      <c r="F25" s="21" t="s">
        <v>40</v>
      </c>
      <c r="G25" s="21">
        <v>3</v>
      </c>
      <c r="H25" s="21" t="s">
        <v>41</v>
      </c>
      <c r="I25" s="21" t="s">
        <v>43</v>
      </c>
      <c r="J25" s="21" t="s">
        <v>21</v>
      </c>
      <c r="K25" s="21">
        <v>3.33</v>
      </c>
      <c r="L25" s="21" t="s">
        <v>29</v>
      </c>
      <c r="M25" s="21" t="s">
        <v>20</v>
      </c>
      <c r="N25" s="21" t="s">
        <v>40</v>
      </c>
      <c r="O25" s="21">
        <v>3</v>
      </c>
      <c r="P25" s="21" t="s">
        <v>29</v>
      </c>
      <c r="Q25" s="21" t="s">
        <v>46</v>
      </c>
      <c r="R25" s="21" t="s">
        <v>40</v>
      </c>
      <c r="S25" s="21">
        <v>3</v>
      </c>
      <c r="T25" s="21">
        <v>201310</v>
      </c>
      <c r="U25" s="21" t="s">
        <v>18</v>
      </c>
      <c r="V25" s="21" t="s">
        <v>48</v>
      </c>
      <c r="W25" s="21">
        <v>2</v>
      </c>
      <c r="X25" s="21" t="s">
        <v>41</v>
      </c>
      <c r="Y25" s="21" t="s">
        <v>42</v>
      </c>
      <c r="Z25" s="21" t="s">
        <v>40</v>
      </c>
      <c r="AA25" s="21">
        <v>3</v>
      </c>
      <c r="AB25" s="141">
        <f>(G25+K25+O25+S25+W25+AA25)/6</f>
        <v>2.8883333333333332</v>
      </c>
      <c r="AC25" s="80">
        <f t="shared" si="0"/>
        <v>0.45477100464593151</v>
      </c>
      <c r="AD25" s="21" t="s">
        <v>44</v>
      </c>
      <c r="AE25" s="21" t="s">
        <v>45</v>
      </c>
      <c r="AF25" s="21" t="s">
        <v>19</v>
      </c>
      <c r="AG25" s="21">
        <v>4</v>
      </c>
      <c r="AH25" s="21" t="s">
        <v>44</v>
      </c>
      <c r="AI25" s="21" t="s">
        <v>31</v>
      </c>
      <c r="AJ25" s="21" t="s">
        <v>19</v>
      </c>
      <c r="AK25" s="21">
        <v>4</v>
      </c>
      <c r="AL25" s="81">
        <f t="shared" si="4"/>
        <v>4</v>
      </c>
      <c r="AM25" s="156"/>
      <c r="AR25" s="156"/>
      <c r="AS25" s="60"/>
      <c r="AT25" s="60"/>
      <c r="AU25" s="60"/>
      <c r="AV25" s="23"/>
      <c r="AZ25" s="163"/>
      <c r="BA25" s="19"/>
      <c r="BC25" s="188"/>
      <c r="BG25" s="163"/>
      <c r="BJ25" s="23"/>
      <c r="BM25" s="5" t="s">
        <v>258</v>
      </c>
    </row>
    <row r="26" spans="1:65" x14ac:dyDescent="0.25">
      <c r="A26" s="313"/>
      <c r="B26" s="5">
        <v>15</v>
      </c>
      <c r="C26" s="5" t="s">
        <v>128</v>
      </c>
      <c r="D26" s="21" t="s">
        <v>56</v>
      </c>
      <c r="E26" s="21" t="s">
        <v>39</v>
      </c>
      <c r="F26" s="21" t="s">
        <v>19</v>
      </c>
      <c r="G26" s="21">
        <v>4</v>
      </c>
      <c r="H26" s="21" t="s">
        <v>57</v>
      </c>
      <c r="I26" s="21" t="s">
        <v>43</v>
      </c>
      <c r="J26" s="21" t="s">
        <v>19</v>
      </c>
      <c r="K26" s="21">
        <v>4</v>
      </c>
      <c r="L26" s="21" t="s">
        <v>62</v>
      </c>
      <c r="M26" s="21" t="s">
        <v>20</v>
      </c>
      <c r="N26" s="21" t="s">
        <v>40</v>
      </c>
      <c r="O26" s="21">
        <v>3</v>
      </c>
      <c r="P26" s="21" t="s">
        <v>70</v>
      </c>
      <c r="Q26" s="21" t="s">
        <v>46</v>
      </c>
      <c r="R26" s="21" t="s">
        <v>21</v>
      </c>
      <c r="S26" s="21">
        <v>3.33</v>
      </c>
      <c r="T26" s="21" t="s">
        <v>70</v>
      </c>
      <c r="U26" s="21" t="s">
        <v>18</v>
      </c>
      <c r="V26" s="21" t="s">
        <v>19</v>
      </c>
      <c r="W26" s="21">
        <v>4</v>
      </c>
      <c r="X26" s="21" t="s">
        <v>59</v>
      </c>
      <c r="Y26" s="21" t="s">
        <v>61</v>
      </c>
      <c r="Z26" s="21" t="s">
        <v>19</v>
      </c>
      <c r="AA26" s="21">
        <v>4</v>
      </c>
      <c r="AB26" s="141">
        <f t="shared" si="3"/>
        <v>3.7216666666666662</v>
      </c>
      <c r="AC26" s="80">
        <f t="shared" si="0"/>
        <v>0.44364024464273866</v>
      </c>
      <c r="AD26" s="21" t="s">
        <v>37</v>
      </c>
      <c r="AE26" s="21" t="s">
        <v>45</v>
      </c>
      <c r="AF26" s="21" t="s">
        <v>69</v>
      </c>
      <c r="AG26" s="21">
        <v>3.67</v>
      </c>
      <c r="AH26" s="21" t="s">
        <v>29</v>
      </c>
      <c r="AI26" s="21" t="s">
        <v>31</v>
      </c>
      <c r="AJ26" s="21" t="s">
        <v>69</v>
      </c>
      <c r="AK26" s="21">
        <v>3.67</v>
      </c>
      <c r="AL26" s="81">
        <f t="shared" si="4"/>
        <v>3.67</v>
      </c>
      <c r="AM26" s="157">
        <v>267</v>
      </c>
      <c r="AN26" s="3">
        <v>264</v>
      </c>
      <c r="AO26" s="3">
        <v>282</v>
      </c>
      <c r="AP26" s="3">
        <v>240</v>
      </c>
      <c r="AQ26" s="3">
        <v>270</v>
      </c>
      <c r="AR26" s="157">
        <v>251</v>
      </c>
      <c r="AS26" s="60">
        <v>235</v>
      </c>
      <c r="AT26" s="60">
        <v>254</v>
      </c>
      <c r="AU26" s="60">
        <v>240</v>
      </c>
      <c r="AV26" s="23">
        <v>270</v>
      </c>
      <c r="AW26" s="3">
        <v>264</v>
      </c>
      <c r="AX26" s="3">
        <v>282</v>
      </c>
      <c r="AY26" s="3">
        <v>235</v>
      </c>
      <c r="AZ26" s="163">
        <v>254</v>
      </c>
      <c r="BA26" s="19">
        <f t="shared" si="5"/>
        <v>258.75</v>
      </c>
      <c r="BB26" s="19">
        <f t="shared" si="6"/>
        <v>19.619293225462194</v>
      </c>
      <c r="BC26" s="187">
        <v>3.7210000000000001</v>
      </c>
      <c r="BD26" s="5">
        <v>240</v>
      </c>
      <c r="BE26" s="5">
        <v>270</v>
      </c>
      <c r="BF26" s="5">
        <v>240</v>
      </c>
      <c r="BG26" s="163">
        <v>270</v>
      </c>
      <c r="BH26" s="5">
        <f t="shared" ref="BH26" si="24">AVERAGE(BD26:BG26)</f>
        <v>255</v>
      </c>
      <c r="BI26" s="5">
        <f t="shared" ref="BI26" si="25">STDEV(BD26:BH26)</f>
        <v>15</v>
      </c>
      <c r="BJ26" s="23">
        <v>3.67</v>
      </c>
      <c r="BK26" s="5">
        <v>248</v>
      </c>
      <c r="BL26" s="5">
        <v>247</v>
      </c>
      <c r="BM26" s="5" t="s">
        <v>259</v>
      </c>
    </row>
    <row r="27" spans="1:65" x14ac:dyDescent="0.25">
      <c r="A27" s="313"/>
      <c r="B27" s="5">
        <v>16</v>
      </c>
      <c r="C27" s="5" t="s">
        <v>181</v>
      </c>
      <c r="D27" s="21">
        <v>200820</v>
      </c>
      <c r="E27" s="21" t="s">
        <v>105</v>
      </c>
      <c r="F27" s="21" t="s">
        <v>19</v>
      </c>
      <c r="G27" s="21">
        <v>4</v>
      </c>
      <c r="H27" s="21">
        <v>200825</v>
      </c>
      <c r="I27" s="21" t="s">
        <v>43</v>
      </c>
      <c r="J27" s="21" t="s">
        <v>19</v>
      </c>
      <c r="K27" s="21">
        <v>4</v>
      </c>
      <c r="L27" s="21">
        <v>200725</v>
      </c>
      <c r="M27" s="21" t="s">
        <v>20</v>
      </c>
      <c r="N27" s="21" t="s">
        <v>19</v>
      </c>
      <c r="O27" s="21">
        <v>4</v>
      </c>
      <c r="P27" s="21">
        <v>200930</v>
      </c>
      <c r="Q27" s="21" t="s">
        <v>103</v>
      </c>
      <c r="R27" s="21" t="s">
        <v>69</v>
      </c>
      <c r="S27" s="21">
        <v>3.67</v>
      </c>
      <c r="T27" s="21">
        <v>200725</v>
      </c>
      <c r="U27" s="21" t="s">
        <v>61</v>
      </c>
      <c r="V27" s="21" t="s">
        <v>19</v>
      </c>
      <c r="W27" s="21">
        <v>4</v>
      </c>
      <c r="X27" s="21">
        <v>200810</v>
      </c>
      <c r="Y27" s="21" t="s">
        <v>42</v>
      </c>
      <c r="Z27" s="21" t="s">
        <v>69</v>
      </c>
      <c r="AA27" s="21">
        <v>3.67</v>
      </c>
      <c r="AB27" s="141">
        <f t="shared" si="3"/>
        <v>3.8900000000000006</v>
      </c>
      <c r="AC27" s="80">
        <f t="shared" si="0"/>
        <v>0.17041126723312638</v>
      </c>
      <c r="AD27" s="21">
        <v>200825</v>
      </c>
      <c r="AE27" s="21" t="s">
        <v>45</v>
      </c>
      <c r="AF27" s="21" t="s">
        <v>19</v>
      </c>
      <c r="AG27" s="21">
        <v>4</v>
      </c>
      <c r="AH27" s="21" t="s">
        <v>255</v>
      </c>
      <c r="AI27" s="21"/>
      <c r="AJ27" s="21" t="s">
        <v>14</v>
      </c>
      <c r="AK27" s="21"/>
      <c r="AL27" s="81"/>
      <c r="AM27" s="156"/>
      <c r="AR27" s="156"/>
      <c r="AS27" s="60"/>
      <c r="AT27" s="60"/>
      <c r="AU27" s="60"/>
      <c r="AV27" s="23"/>
      <c r="AZ27" s="163"/>
      <c r="BA27" s="19"/>
      <c r="BC27" s="188"/>
      <c r="BG27" s="163"/>
      <c r="BJ27" s="23"/>
      <c r="BM27" s="5" t="s">
        <v>259</v>
      </c>
    </row>
    <row r="28" spans="1:65" x14ac:dyDescent="0.25">
      <c r="A28" s="313"/>
      <c r="B28" s="5">
        <v>17</v>
      </c>
      <c r="C28" s="5" t="s">
        <v>81</v>
      </c>
      <c r="D28" s="21" t="s">
        <v>62</v>
      </c>
      <c r="E28" s="21" t="s">
        <v>39</v>
      </c>
      <c r="F28" s="21" t="s">
        <v>40</v>
      </c>
      <c r="G28" s="21">
        <v>3</v>
      </c>
      <c r="H28" s="21">
        <v>201020</v>
      </c>
      <c r="I28" s="21" t="s">
        <v>43</v>
      </c>
      <c r="J28" s="21" t="s">
        <v>58</v>
      </c>
      <c r="K28" s="21">
        <v>2.67</v>
      </c>
      <c r="L28" s="21" t="s">
        <v>30</v>
      </c>
      <c r="M28" s="21" t="s">
        <v>20</v>
      </c>
      <c r="N28" s="21" t="s">
        <v>40</v>
      </c>
      <c r="O28" s="21">
        <v>3</v>
      </c>
      <c r="P28" s="21">
        <v>201025</v>
      </c>
      <c r="Q28" s="21" t="s">
        <v>46</v>
      </c>
      <c r="R28" s="21" t="s">
        <v>58</v>
      </c>
      <c r="S28" s="21">
        <v>2.67</v>
      </c>
      <c r="T28" s="21" t="s">
        <v>70</v>
      </c>
      <c r="U28" s="21" t="s">
        <v>18</v>
      </c>
      <c r="V28" s="21" t="s">
        <v>19</v>
      </c>
      <c r="W28" s="21">
        <v>4</v>
      </c>
      <c r="X28" s="21">
        <v>200925</v>
      </c>
      <c r="Y28" s="21" t="s">
        <v>125</v>
      </c>
      <c r="Z28" s="21" t="s">
        <v>40</v>
      </c>
      <c r="AA28" s="21">
        <v>3</v>
      </c>
      <c r="AB28" s="141">
        <f>(G28+K28+O28+S28+W28+AA28)/6</f>
        <v>3.0566666666666666</v>
      </c>
      <c r="AC28" s="80">
        <f t="shared" si="0"/>
        <v>0.48959847494315939</v>
      </c>
      <c r="AD28" s="21" t="s">
        <v>37</v>
      </c>
      <c r="AE28" s="21" t="s">
        <v>45</v>
      </c>
      <c r="AF28" s="21" t="s">
        <v>19</v>
      </c>
      <c r="AG28" s="21">
        <v>4</v>
      </c>
      <c r="AH28" s="21" t="s">
        <v>29</v>
      </c>
      <c r="AI28" s="21" t="s">
        <v>31</v>
      </c>
      <c r="AJ28" s="21" t="s">
        <v>19</v>
      </c>
      <c r="AK28" s="21">
        <v>4</v>
      </c>
      <c r="AL28" s="81">
        <f t="shared" si="4"/>
        <v>4</v>
      </c>
      <c r="AM28" s="157">
        <v>234</v>
      </c>
      <c r="AN28" s="3">
        <v>238</v>
      </c>
      <c r="AO28" s="3">
        <v>238</v>
      </c>
      <c r="AP28" s="3">
        <v>210</v>
      </c>
      <c r="AQ28" s="3">
        <v>240</v>
      </c>
      <c r="AR28" s="157">
        <v>227</v>
      </c>
      <c r="AS28" s="60">
        <v>184</v>
      </c>
      <c r="AT28" s="60">
        <v>208</v>
      </c>
      <c r="AU28" s="60">
        <v>204</v>
      </c>
      <c r="AV28" s="23">
        <v>270</v>
      </c>
      <c r="AW28" s="3">
        <v>238</v>
      </c>
      <c r="AX28" s="3">
        <v>238</v>
      </c>
      <c r="AY28" s="3">
        <v>184</v>
      </c>
      <c r="AZ28" s="163">
        <v>208</v>
      </c>
      <c r="BA28" s="19">
        <f t="shared" si="5"/>
        <v>217</v>
      </c>
      <c r="BB28" s="19">
        <f t="shared" si="6"/>
        <v>26.153393661244042</v>
      </c>
      <c r="BC28" s="187">
        <v>3.06</v>
      </c>
      <c r="BD28" s="5">
        <v>210</v>
      </c>
      <c r="BE28" s="5">
        <v>240</v>
      </c>
      <c r="BF28" s="5">
        <v>204</v>
      </c>
      <c r="BG28" s="163">
        <v>270</v>
      </c>
      <c r="BH28" s="5">
        <f t="shared" ref="BH28:BH30" si="26">AVERAGE(BD28:BG28)</f>
        <v>231</v>
      </c>
      <c r="BI28" s="5">
        <f t="shared" ref="BI28:BI30" si="27">STDEV(BD28:BH28)</f>
        <v>26.324893162176366</v>
      </c>
      <c r="BJ28" s="23">
        <v>4</v>
      </c>
      <c r="BK28" s="5">
        <v>234</v>
      </c>
      <c r="BL28" s="5">
        <v>227</v>
      </c>
      <c r="BM28" s="5" t="s">
        <v>259</v>
      </c>
    </row>
    <row r="29" spans="1:65" x14ac:dyDescent="0.25">
      <c r="A29" s="314" t="s">
        <v>264</v>
      </c>
      <c r="B29" s="5">
        <v>26</v>
      </c>
      <c r="C29" s="5" t="s">
        <v>74</v>
      </c>
      <c r="D29" s="18" t="s">
        <v>38</v>
      </c>
      <c r="E29" s="18" t="s">
        <v>39</v>
      </c>
      <c r="F29" s="18" t="s">
        <v>19</v>
      </c>
      <c r="G29" s="5">
        <v>4</v>
      </c>
      <c r="H29" s="18">
        <v>201220</v>
      </c>
      <c r="I29" s="18" t="s">
        <v>43</v>
      </c>
      <c r="J29" s="18" t="s">
        <v>19</v>
      </c>
      <c r="K29" s="18">
        <v>4</v>
      </c>
      <c r="L29" s="18" t="s">
        <v>30</v>
      </c>
      <c r="M29" s="18" t="s">
        <v>20</v>
      </c>
      <c r="N29" s="18" t="s">
        <v>19</v>
      </c>
      <c r="O29" s="18">
        <v>4</v>
      </c>
      <c r="P29" s="18" t="s">
        <v>44</v>
      </c>
      <c r="Q29" s="18" t="s">
        <v>46</v>
      </c>
      <c r="R29" s="18" t="s">
        <v>19</v>
      </c>
      <c r="S29" s="18">
        <v>4</v>
      </c>
      <c r="T29" s="18" t="s">
        <v>30</v>
      </c>
      <c r="U29" s="18" t="s">
        <v>18</v>
      </c>
      <c r="V29" s="18" t="s">
        <v>69</v>
      </c>
      <c r="W29" s="18">
        <v>3.67</v>
      </c>
      <c r="X29" s="18" t="s">
        <v>41</v>
      </c>
      <c r="Y29" s="18" t="s">
        <v>42</v>
      </c>
      <c r="Z29" s="18" t="s">
        <v>69</v>
      </c>
      <c r="AA29" s="18">
        <v>3.67</v>
      </c>
      <c r="AB29" s="264">
        <f t="shared" si="3"/>
        <v>3.8900000000000006</v>
      </c>
      <c r="AC29" s="265">
        <f t="shared" si="0"/>
        <v>0.17041126723312638</v>
      </c>
      <c r="AD29" s="18" t="s">
        <v>44</v>
      </c>
      <c r="AE29" s="18" t="s">
        <v>45</v>
      </c>
      <c r="AF29" s="18" t="s">
        <v>19</v>
      </c>
      <c r="AG29" s="18">
        <v>4</v>
      </c>
      <c r="AH29" s="18" t="s">
        <v>78</v>
      </c>
      <c r="AI29" s="18" t="s">
        <v>31</v>
      </c>
      <c r="AJ29" s="18" t="s">
        <v>19</v>
      </c>
      <c r="AK29" s="18">
        <v>4</v>
      </c>
      <c r="AL29" s="188">
        <f t="shared" si="4"/>
        <v>4</v>
      </c>
      <c r="AM29" s="156">
        <v>206</v>
      </c>
      <c r="AN29" s="5">
        <f t="shared" ref="AN29:AO29" si="28">AW29</f>
        <v>256</v>
      </c>
      <c r="AO29" s="5">
        <f t="shared" si="28"/>
        <v>247</v>
      </c>
      <c r="AP29" s="5">
        <v>240</v>
      </c>
      <c r="AQ29" s="5">
        <v>240</v>
      </c>
      <c r="AR29" s="156">
        <v>206</v>
      </c>
      <c r="AS29" s="60">
        <f t="shared" ref="AS29:AT29" si="29">AY29</f>
        <v>278</v>
      </c>
      <c r="AT29" s="60">
        <f t="shared" si="29"/>
        <v>265</v>
      </c>
      <c r="AU29" s="60">
        <v>240</v>
      </c>
      <c r="AV29" s="23">
        <v>270</v>
      </c>
      <c r="AW29" s="5">
        <v>256</v>
      </c>
      <c r="AX29" s="5">
        <v>247</v>
      </c>
      <c r="AY29" s="5">
        <v>278</v>
      </c>
      <c r="AZ29" s="163">
        <v>265</v>
      </c>
      <c r="BA29" s="19">
        <f t="shared" si="5"/>
        <v>261.5</v>
      </c>
      <c r="BB29" s="19">
        <f t="shared" si="6"/>
        <v>13.228756555322953</v>
      </c>
      <c r="BC29" s="187">
        <v>3.89</v>
      </c>
      <c r="BD29" s="5">
        <v>240</v>
      </c>
      <c r="BE29" s="5">
        <v>240</v>
      </c>
      <c r="BF29" s="5">
        <v>240</v>
      </c>
      <c r="BG29" s="163">
        <v>270</v>
      </c>
      <c r="BH29" s="5">
        <f t="shared" si="26"/>
        <v>247.5</v>
      </c>
      <c r="BI29" s="5">
        <f t="shared" si="27"/>
        <v>12.99038105676658</v>
      </c>
      <c r="BJ29" s="23">
        <v>4</v>
      </c>
      <c r="BK29" s="5">
        <v>246</v>
      </c>
      <c r="BL29" s="5">
        <v>262</v>
      </c>
      <c r="BM29" s="5" t="s">
        <v>258</v>
      </c>
    </row>
    <row r="30" spans="1:65" x14ac:dyDescent="0.25">
      <c r="A30" s="314"/>
      <c r="B30" s="5">
        <v>27</v>
      </c>
      <c r="C30" s="5" t="s">
        <v>87</v>
      </c>
      <c r="D30" s="18" t="s">
        <v>38</v>
      </c>
      <c r="E30" s="18" t="s">
        <v>39</v>
      </c>
      <c r="F30" s="18" t="s">
        <v>19</v>
      </c>
      <c r="G30" s="5">
        <v>4</v>
      </c>
      <c r="H30" s="18">
        <v>200820</v>
      </c>
      <c r="I30" s="18" t="s">
        <v>43</v>
      </c>
      <c r="J30" s="18" t="s">
        <v>19</v>
      </c>
      <c r="K30" s="18">
        <v>4</v>
      </c>
      <c r="L30" s="18" t="s">
        <v>30</v>
      </c>
      <c r="M30" s="18" t="s">
        <v>20</v>
      </c>
      <c r="N30" s="18" t="s">
        <v>19</v>
      </c>
      <c r="O30" s="18">
        <v>4</v>
      </c>
      <c r="P30" s="18" t="s">
        <v>44</v>
      </c>
      <c r="Q30" s="18" t="s">
        <v>46</v>
      </c>
      <c r="R30" s="18" t="s">
        <v>19</v>
      </c>
      <c r="S30" s="18">
        <v>4</v>
      </c>
      <c r="T30" s="18" t="s">
        <v>30</v>
      </c>
      <c r="U30" s="18" t="s">
        <v>18</v>
      </c>
      <c r="V30" s="18" t="s">
        <v>19</v>
      </c>
      <c r="W30" s="18">
        <v>4</v>
      </c>
      <c r="X30" s="18">
        <v>201410</v>
      </c>
      <c r="Y30" s="18" t="s">
        <v>42</v>
      </c>
      <c r="Z30" s="18" t="s">
        <v>19</v>
      </c>
      <c r="AA30" s="18">
        <v>4</v>
      </c>
      <c r="AB30" s="264">
        <f t="shared" si="3"/>
        <v>4</v>
      </c>
      <c r="AC30" s="265">
        <f t="shared" si="0"/>
        <v>0</v>
      </c>
      <c r="AD30" s="18" t="s">
        <v>44</v>
      </c>
      <c r="AE30" s="18" t="s">
        <v>45</v>
      </c>
      <c r="AF30" s="18" t="s">
        <v>19</v>
      </c>
      <c r="AG30" s="18">
        <v>4</v>
      </c>
      <c r="AH30" s="18" t="s">
        <v>78</v>
      </c>
      <c r="AI30" s="18" t="s">
        <v>31</v>
      </c>
      <c r="AJ30" s="18" t="s">
        <v>19</v>
      </c>
      <c r="AK30" s="18">
        <v>4</v>
      </c>
      <c r="AL30" s="188">
        <f t="shared" si="4"/>
        <v>4</v>
      </c>
      <c r="AM30" s="156">
        <v>245</v>
      </c>
      <c r="AN30" s="5">
        <v>282</v>
      </c>
      <c r="AO30" s="5">
        <v>238</v>
      </c>
      <c r="AP30" s="5">
        <v>210</v>
      </c>
      <c r="AQ30" s="5">
        <v>240</v>
      </c>
      <c r="AR30" s="156">
        <v>261</v>
      </c>
      <c r="AS30" s="60">
        <v>242</v>
      </c>
      <c r="AT30" s="60">
        <v>242</v>
      </c>
      <c r="AU30" s="60">
        <v>240</v>
      </c>
      <c r="AV30" s="23">
        <v>300</v>
      </c>
      <c r="AW30" s="5">
        <v>282</v>
      </c>
      <c r="AX30" s="5">
        <v>238</v>
      </c>
      <c r="AY30" s="5">
        <v>242</v>
      </c>
      <c r="AZ30" s="163">
        <v>242</v>
      </c>
      <c r="BA30" s="19">
        <f t="shared" si="5"/>
        <v>251</v>
      </c>
      <c r="BB30" s="19">
        <f t="shared" si="6"/>
        <v>20.752509888364507</v>
      </c>
      <c r="BC30" s="187">
        <v>4</v>
      </c>
      <c r="BD30" s="5">
        <v>210</v>
      </c>
      <c r="BE30" s="5">
        <v>240</v>
      </c>
      <c r="BF30" s="5">
        <v>240</v>
      </c>
      <c r="BG30" s="163">
        <v>300</v>
      </c>
      <c r="BH30" s="5">
        <f t="shared" si="26"/>
        <v>247.5</v>
      </c>
      <c r="BI30" s="5">
        <f t="shared" si="27"/>
        <v>32.691742076555052</v>
      </c>
      <c r="BJ30" s="23">
        <v>4</v>
      </c>
      <c r="BK30" s="5">
        <v>245</v>
      </c>
      <c r="BL30" s="5">
        <v>261</v>
      </c>
      <c r="BM30" s="5" t="s">
        <v>291</v>
      </c>
    </row>
    <row r="31" spans="1:65" x14ac:dyDescent="0.25">
      <c r="A31" s="314"/>
      <c r="B31" s="5">
        <v>28</v>
      </c>
      <c r="C31" s="5" t="s">
        <v>91</v>
      </c>
      <c r="D31" s="18" t="s">
        <v>78</v>
      </c>
      <c r="E31" s="18" t="s">
        <v>39</v>
      </c>
      <c r="F31" s="18" t="s">
        <v>19</v>
      </c>
      <c r="G31" s="5">
        <v>4</v>
      </c>
      <c r="H31" s="18"/>
      <c r="I31" s="18" t="s">
        <v>246</v>
      </c>
      <c r="J31" s="18"/>
      <c r="L31" s="18" t="s">
        <v>14</v>
      </c>
      <c r="M31" s="18" t="s">
        <v>246</v>
      </c>
      <c r="N31" s="18" t="s">
        <v>14</v>
      </c>
      <c r="P31" s="18" t="s">
        <v>14</v>
      </c>
      <c r="Q31" s="18" t="s">
        <v>246</v>
      </c>
      <c r="R31" s="18" t="s">
        <v>14</v>
      </c>
      <c r="T31" s="18" t="s">
        <v>14</v>
      </c>
      <c r="U31" s="18" t="s">
        <v>246</v>
      </c>
      <c r="V31" s="18" t="s">
        <v>14</v>
      </c>
      <c r="X31" s="18" t="s">
        <v>78</v>
      </c>
      <c r="Y31" s="18" t="s">
        <v>42</v>
      </c>
      <c r="Z31" s="18" t="s">
        <v>69</v>
      </c>
      <c r="AA31" s="5">
        <v>3.67</v>
      </c>
      <c r="AB31" s="142">
        <f>(4+3.67)/2</f>
        <v>3.835</v>
      </c>
      <c r="AC31" s="50">
        <f t="shared" si="0"/>
        <v>0.23334523779156074</v>
      </c>
      <c r="AD31" s="18" t="s">
        <v>94</v>
      </c>
      <c r="AE31" s="18" t="s">
        <v>45</v>
      </c>
      <c r="AF31" s="18" t="s">
        <v>19</v>
      </c>
      <c r="AG31" s="5">
        <v>4</v>
      </c>
      <c r="AH31" s="18" t="s">
        <v>78</v>
      </c>
      <c r="AI31" s="18" t="s">
        <v>31</v>
      </c>
      <c r="AJ31" s="18" t="s">
        <v>19</v>
      </c>
      <c r="AK31" s="5">
        <v>4</v>
      </c>
      <c r="AL31" s="23">
        <f t="shared" si="4"/>
        <v>4</v>
      </c>
      <c r="AM31" s="156">
        <v>240</v>
      </c>
      <c r="AN31" s="5">
        <v>238</v>
      </c>
      <c r="AO31" s="5">
        <v>202</v>
      </c>
      <c r="AP31" s="5">
        <v>240</v>
      </c>
      <c r="AQ31" s="5">
        <v>270</v>
      </c>
      <c r="AR31" s="156">
        <v>222</v>
      </c>
      <c r="AS31" s="60">
        <v>228</v>
      </c>
      <c r="AT31" s="60">
        <v>242</v>
      </c>
      <c r="AU31" s="60">
        <v>270</v>
      </c>
      <c r="AV31" s="23">
        <v>180</v>
      </c>
      <c r="AW31" s="5">
        <v>238</v>
      </c>
      <c r="AX31" s="5">
        <v>202</v>
      </c>
      <c r="AY31" s="5">
        <v>228</v>
      </c>
      <c r="AZ31" s="162">
        <v>242</v>
      </c>
      <c r="BA31" s="19">
        <f t="shared" si="5"/>
        <v>227.5</v>
      </c>
      <c r="BB31" s="19">
        <f t="shared" si="6"/>
        <v>17.990738358018181</v>
      </c>
      <c r="BC31" s="187">
        <v>3.835</v>
      </c>
      <c r="BD31" s="5">
        <v>240</v>
      </c>
      <c r="BE31" s="5">
        <v>270</v>
      </c>
      <c r="BF31" s="5">
        <v>270</v>
      </c>
      <c r="BG31" s="163">
        <v>180</v>
      </c>
      <c r="BH31" s="5">
        <f t="shared" ref="BH31:BH33" si="30">AVERAGE(BD31:BG31)</f>
        <v>240</v>
      </c>
      <c r="BI31" s="5">
        <f t="shared" ref="BI31:BI33" si="31">STDEV(BD31:BH31)</f>
        <v>36.742346141747674</v>
      </c>
      <c r="BJ31" s="23">
        <v>4</v>
      </c>
      <c r="BK31" s="5">
        <v>240</v>
      </c>
      <c r="BL31" s="5">
        <v>222</v>
      </c>
      <c r="BM31" s="5" t="s">
        <v>259</v>
      </c>
    </row>
    <row r="32" spans="1:65" x14ac:dyDescent="0.25">
      <c r="A32" s="314"/>
      <c r="B32" s="5">
        <v>29</v>
      </c>
      <c r="C32" s="5" t="s">
        <v>109</v>
      </c>
      <c r="D32" s="18" t="s">
        <v>113</v>
      </c>
      <c r="E32" s="18" t="s">
        <v>39</v>
      </c>
      <c r="F32" s="18" t="s">
        <v>21</v>
      </c>
      <c r="G32" s="5">
        <v>3.67</v>
      </c>
      <c r="H32" s="18" t="s">
        <v>114</v>
      </c>
      <c r="I32" s="18" t="s">
        <v>43</v>
      </c>
      <c r="J32" s="18" t="s">
        <v>40</v>
      </c>
      <c r="K32" s="5">
        <v>3</v>
      </c>
      <c r="L32" s="18" t="s">
        <v>62</v>
      </c>
      <c r="M32" s="18" t="s">
        <v>20</v>
      </c>
      <c r="N32" s="18" t="s">
        <v>21</v>
      </c>
      <c r="O32" s="5">
        <v>3.33</v>
      </c>
      <c r="P32" s="18" t="s">
        <v>116</v>
      </c>
      <c r="Q32" s="18" t="s">
        <v>46</v>
      </c>
      <c r="R32" s="18" t="s">
        <v>19</v>
      </c>
      <c r="S32" s="5">
        <v>4</v>
      </c>
      <c r="T32" s="18" t="s">
        <v>117</v>
      </c>
      <c r="U32" s="18" t="s">
        <v>18</v>
      </c>
      <c r="V32" s="18" t="s">
        <v>40</v>
      </c>
      <c r="W32" s="5">
        <v>3</v>
      </c>
      <c r="X32" s="18" t="s">
        <v>115</v>
      </c>
      <c r="Y32" s="18" t="s">
        <v>42</v>
      </c>
      <c r="Z32" s="18" t="s">
        <v>40</v>
      </c>
      <c r="AA32" s="5">
        <v>3</v>
      </c>
      <c r="AB32" s="142">
        <f t="shared" si="3"/>
        <v>3.3333333333333335</v>
      </c>
      <c r="AC32" s="50">
        <f t="shared" si="0"/>
        <v>0.42216900249386596</v>
      </c>
      <c r="AD32" s="18">
        <v>200720</v>
      </c>
      <c r="AE32" s="18" t="s">
        <v>45</v>
      </c>
      <c r="AF32" s="18" t="s">
        <v>40</v>
      </c>
      <c r="AG32" s="5">
        <v>3</v>
      </c>
      <c r="AH32" s="18" t="s">
        <v>101</v>
      </c>
      <c r="AI32" s="18" t="s">
        <v>31</v>
      </c>
      <c r="AJ32" s="18" t="s">
        <v>40</v>
      </c>
      <c r="AK32" s="5">
        <v>3</v>
      </c>
      <c r="AL32" s="23">
        <f t="shared" si="4"/>
        <v>3</v>
      </c>
      <c r="AM32" s="156">
        <v>214</v>
      </c>
      <c r="AN32" s="5">
        <v>273</v>
      </c>
      <c r="AO32" s="5">
        <v>202</v>
      </c>
      <c r="AP32" s="5">
        <v>150</v>
      </c>
      <c r="AQ32" s="5">
        <v>210</v>
      </c>
      <c r="AR32" s="156">
        <v>204</v>
      </c>
      <c r="AS32" s="60">
        <v>235</v>
      </c>
      <c r="AT32" s="60">
        <v>219</v>
      </c>
      <c r="AU32" s="60">
        <v>180</v>
      </c>
      <c r="AV32" s="23">
        <v>180</v>
      </c>
      <c r="AW32" s="5">
        <v>273</v>
      </c>
      <c r="AX32" s="5">
        <v>202</v>
      </c>
      <c r="AY32" s="5">
        <v>235</v>
      </c>
      <c r="AZ32" s="163">
        <v>219</v>
      </c>
      <c r="BA32" s="19">
        <f t="shared" si="5"/>
        <v>232.25</v>
      </c>
      <c r="BB32" s="19">
        <f t="shared" si="6"/>
        <v>30.324632451743472</v>
      </c>
      <c r="BC32" s="187">
        <v>3.33</v>
      </c>
      <c r="BD32" s="5">
        <v>150</v>
      </c>
      <c r="BE32" s="5">
        <v>210</v>
      </c>
      <c r="BF32" s="5">
        <v>180</v>
      </c>
      <c r="BG32" s="163">
        <v>180</v>
      </c>
      <c r="BH32" s="5">
        <f t="shared" si="30"/>
        <v>180</v>
      </c>
      <c r="BI32" s="5">
        <f t="shared" si="31"/>
        <v>21.213203435596427</v>
      </c>
      <c r="BJ32" s="23">
        <v>3</v>
      </c>
      <c r="BK32" s="5">
        <v>214</v>
      </c>
      <c r="BL32" s="5">
        <v>204</v>
      </c>
      <c r="BM32" s="5" t="s">
        <v>258</v>
      </c>
    </row>
    <row r="33" spans="1:65" x14ac:dyDescent="0.25">
      <c r="A33" s="314"/>
      <c r="B33" s="5">
        <v>30</v>
      </c>
      <c r="C33" s="5" t="s">
        <v>121</v>
      </c>
      <c r="D33" s="18">
        <v>201225</v>
      </c>
      <c r="E33" s="18" t="s">
        <v>39</v>
      </c>
      <c r="F33" s="18" t="s">
        <v>19</v>
      </c>
      <c r="G33" s="5">
        <v>3</v>
      </c>
      <c r="H33" s="18">
        <v>201220</v>
      </c>
      <c r="I33" s="18" t="s">
        <v>43</v>
      </c>
      <c r="J33" s="18" t="s">
        <v>19</v>
      </c>
      <c r="K33" s="5">
        <v>4</v>
      </c>
      <c r="L33" s="18">
        <v>201210</v>
      </c>
      <c r="M33" s="18" t="s">
        <v>20</v>
      </c>
      <c r="N33" s="18" t="s">
        <v>19</v>
      </c>
      <c r="O33" s="5">
        <v>4</v>
      </c>
      <c r="P33" s="18">
        <v>201125</v>
      </c>
      <c r="Q33" s="18" t="s">
        <v>46</v>
      </c>
      <c r="R33" s="18" t="s">
        <v>19</v>
      </c>
      <c r="S33" s="5">
        <v>4</v>
      </c>
      <c r="T33" s="18">
        <v>201310</v>
      </c>
      <c r="U33" s="18" t="s">
        <v>18</v>
      </c>
      <c r="V33" s="18" t="s">
        <v>21</v>
      </c>
      <c r="W33" s="5">
        <v>3.33</v>
      </c>
      <c r="X33" s="18">
        <v>201220</v>
      </c>
      <c r="Y33" s="18" t="s">
        <v>42</v>
      </c>
      <c r="Z33" s="18" t="s">
        <v>69</v>
      </c>
      <c r="AA33" s="5">
        <v>3.67</v>
      </c>
      <c r="AB33" s="142">
        <f t="shared" si="3"/>
        <v>3.6666666666666665</v>
      </c>
      <c r="AC33" s="50">
        <f t="shared" si="0"/>
        <v>0.42216900249386596</v>
      </c>
      <c r="AD33" s="18">
        <v>201310</v>
      </c>
      <c r="AE33" s="18" t="s">
        <v>45</v>
      </c>
      <c r="AF33" s="18" t="s">
        <v>19</v>
      </c>
      <c r="AG33" s="5">
        <v>4</v>
      </c>
      <c r="AH33" s="18">
        <v>201320</v>
      </c>
      <c r="AI33" s="18" t="s">
        <v>31</v>
      </c>
      <c r="AJ33" s="18" t="s">
        <v>19</v>
      </c>
      <c r="AK33" s="5">
        <v>4</v>
      </c>
      <c r="AL33" s="23">
        <f t="shared" si="4"/>
        <v>4</v>
      </c>
      <c r="AM33" s="156">
        <v>242</v>
      </c>
      <c r="AN33" s="5">
        <v>264</v>
      </c>
      <c r="AO33" s="5">
        <v>264</v>
      </c>
      <c r="AP33" s="5">
        <v>180</v>
      </c>
      <c r="AQ33" s="5">
        <v>240</v>
      </c>
      <c r="AR33" s="156">
        <v>256</v>
      </c>
      <c r="AS33" s="60">
        <v>264</v>
      </c>
      <c r="AT33" s="60">
        <v>231</v>
      </c>
      <c r="AU33" s="60">
        <v>240</v>
      </c>
      <c r="AV33" s="23">
        <v>270</v>
      </c>
      <c r="AW33" s="5">
        <v>264</v>
      </c>
      <c r="AX33" s="5">
        <v>264</v>
      </c>
      <c r="AY33" s="5">
        <v>264</v>
      </c>
      <c r="AZ33" s="163">
        <v>231</v>
      </c>
      <c r="BA33" s="19">
        <f t="shared" si="5"/>
        <v>255.75</v>
      </c>
      <c r="BB33" s="19">
        <f t="shared" si="6"/>
        <v>16.5</v>
      </c>
      <c r="BC33" s="187">
        <v>3.67</v>
      </c>
      <c r="BD33" s="5">
        <v>180</v>
      </c>
      <c r="BE33" s="5">
        <v>240</v>
      </c>
      <c r="BF33" s="5">
        <v>240</v>
      </c>
      <c r="BG33" s="163">
        <v>270</v>
      </c>
      <c r="BH33" s="5">
        <f t="shared" si="30"/>
        <v>232.5</v>
      </c>
      <c r="BI33" s="5">
        <f t="shared" si="31"/>
        <v>32.691742076555052</v>
      </c>
      <c r="BJ33" s="23">
        <v>4</v>
      </c>
      <c r="BK33" s="5">
        <v>242</v>
      </c>
      <c r="BL33" s="5">
        <v>256</v>
      </c>
      <c r="BM33" s="5" t="s">
        <v>258</v>
      </c>
    </row>
    <row r="34" spans="1:65" x14ac:dyDescent="0.25">
      <c r="A34" s="314"/>
      <c r="B34" s="5">
        <v>31</v>
      </c>
      <c r="C34" s="5" t="s">
        <v>134</v>
      </c>
      <c r="D34" s="18" t="s">
        <v>17</v>
      </c>
      <c r="E34" s="18" t="s">
        <v>39</v>
      </c>
      <c r="F34" s="18" t="s">
        <v>21</v>
      </c>
      <c r="G34" s="5">
        <v>3.33</v>
      </c>
      <c r="H34" s="18" t="s">
        <v>57</v>
      </c>
      <c r="I34" s="18" t="s">
        <v>43</v>
      </c>
      <c r="J34" s="18" t="s">
        <v>19</v>
      </c>
      <c r="K34" s="5">
        <v>4</v>
      </c>
      <c r="L34" s="18" t="s">
        <v>139</v>
      </c>
      <c r="M34" s="18" t="s">
        <v>20</v>
      </c>
      <c r="N34" s="18" t="s">
        <v>69</v>
      </c>
      <c r="O34" s="5">
        <v>3.67</v>
      </c>
      <c r="P34" s="18" t="s">
        <v>101</v>
      </c>
      <c r="Q34" s="18" t="s">
        <v>46</v>
      </c>
      <c r="R34" s="18" t="s">
        <v>140</v>
      </c>
      <c r="S34" s="5">
        <v>1</v>
      </c>
      <c r="T34" s="18" t="s">
        <v>70</v>
      </c>
      <c r="U34" s="18" t="s">
        <v>18</v>
      </c>
      <c r="V34" s="18" t="s">
        <v>19</v>
      </c>
      <c r="W34" s="5">
        <v>4</v>
      </c>
      <c r="X34" s="18">
        <v>200825</v>
      </c>
      <c r="Y34" s="18" t="s">
        <v>61</v>
      </c>
      <c r="Z34" s="18" t="s">
        <v>19</v>
      </c>
      <c r="AA34" s="5">
        <v>4</v>
      </c>
      <c r="AB34" s="142">
        <f t="shared" si="3"/>
        <v>3.3333333333333335</v>
      </c>
      <c r="AC34" s="50">
        <f t="shared" si="0"/>
        <v>1.1739789890226595</v>
      </c>
      <c r="AD34" s="18" t="s">
        <v>56</v>
      </c>
      <c r="AE34" s="18" t="s">
        <v>45</v>
      </c>
      <c r="AF34" s="18" t="s">
        <v>40</v>
      </c>
      <c r="AG34" s="5">
        <v>3</v>
      </c>
      <c r="AH34" s="18" t="s">
        <v>62</v>
      </c>
      <c r="AI34" s="18" t="s">
        <v>31</v>
      </c>
      <c r="AJ34" s="18" t="s">
        <v>40</v>
      </c>
      <c r="AK34" s="5">
        <v>3</v>
      </c>
      <c r="AL34" s="23">
        <f t="shared" si="4"/>
        <v>3</v>
      </c>
      <c r="AM34" s="156">
        <v>222</v>
      </c>
      <c r="AN34" s="5">
        <v>238</v>
      </c>
      <c r="AO34" s="5">
        <v>211</v>
      </c>
      <c r="AP34" s="5">
        <v>180</v>
      </c>
      <c r="AQ34" s="5">
        <v>240</v>
      </c>
      <c r="AR34" s="156">
        <v>228</v>
      </c>
      <c r="AS34" s="60">
        <v>213</v>
      </c>
      <c r="AT34" s="60">
        <v>219</v>
      </c>
      <c r="AU34" s="60">
        <v>240</v>
      </c>
      <c r="AV34" s="23">
        <v>240</v>
      </c>
      <c r="AW34" s="45">
        <v>238</v>
      </c>
      <c r="AX34" s="45">
        <v>211</v>
      </c>
      <c r="AY34" s="45">
        <v>213</v>
      </c>
      <c r="AZ34" s="163">
        <v>219</v>
      </c>
      <c r="BA34" s="19">
        <f t="shared" si="5"/>
        <v>220.25</v>
      </c>
      <c r="BB34" s="19">
        <f t="shared" si="6"/>
        <v>12.311918344975057</v>
      </c>
      <c r="BC34" s="187">
        <v>4.67</v>
      </c>
      <c r="BD34" s="45">
        <v>180</v>
      </c>
      <c r="BE34" s="45">
        <v>240</v>
      </c>
      <c r="BF34" s="45">
        <v>240</v>
      </c>
      <c r="BG34" s="163">
        <v>240</v>
      </c>
      <c r="BH34" s="45">
        <f t="shared" ref="BH34" si="32">AVERAGE(BD34:BG34)</f>
        <v>225</v>
      </c>
      <c r="BI34" s="45">
        <f t="shared" ref="BI34" si="33">STDEV(BD34:BH34)</f>
        <v>25.98076211353316</v>
      </c>
      <c r="BJ34" s="23">
        <v>3</v>
      </c>
      <c r="BK34" s="5">
        <v>222</v>
      </c>
      <c r="BL34" s="5">
        <v>228</v>
      </c>
      <c r="BM34" s="5" t="s">
        <v>258</v>
      </c>
    </row>
    <row r="35" spans="1:65" x14ac:dyDescent="0.25">
      <c r="A35" s="314"/>
      <c r="B35" s="5">
        <v>32</v>
      </c>
      <c r="C35" s="5" t="s">
        <v>142</v>
      </c>
      <c r="D35" s="18" t="s">
        <v>56</v>
      </c>
      <c r="E35" s="18" t="s">
        <v>39</v>
      </c>
      <c r="F35" s="18" t="s">
        <v>69</v>
      </c>
      <c r="G35" s="5">
        <v>3.67</v>
      </c>
      <c r="H35" s="18" t="s">
        <v>37</v>
      </c>
      <c r="I35" s="18" t="s">
        <v>43</v>
      </c>
      <c r="J35" s="18" t="s">
        <v>19</v>
      </c>
      <c r="K35" s="5">
        <v>4</v>
      </c>
      <c r="L35" s="18" t="s">
        <v>62</v>
      </c>
      <c r="M35" s="18" t="s">
        <v>20</v>
      </c>
      <c r="N35" s="18" t="s">
        <v>19</v>
      </c>
      <c r="O35" s="5">
        <v>4</v>
      </c>
      <c r="P35" s="18" t="s">
        <v>59</v>
      </c>
      <c r="Q35" s="18" t="s">
        <v>46</v>
      </c>
      <c r="R35" s="18" t="s">
        <v>19</v>
      </c>
      <c r="S35" s="5">
        <v>4</v>
      </c>
      <c r="T35" s="18" t="s">
        <v>70</v>
      </c>
      <c r="U35" s="18" t="s">
        <v>18</v>
      </c>
      <c r="V35" s="18" t="s">
        <v>19</v>
      </c>
      <c r="W35" s="5">
        <v>4</v>
      </c>
      <c r="X35" s="18" t="s">
        <v>104</v>
      </c>
      <c r="Y35" s="18" t="s">
        <v>42</v>
      </c>
      <c r="Z35" s="18" t="s">
        <v>19</v>
      </c>
      <c r="AA35" s="5">
        <v>4</v>
      </c>
      <c r="AB35" s="142">
        <f t="shared" si="3"/>
        <v>3.9450000000000003</v>
      </c>
      <c r="AC35" s="50">
        <f t="shared" si="0"/>
        <v>0.13472193585307482</v>
      </c>
      <c r="AD35" s="18" t="s">
        <v>29</v>
      </c>
      <c r="AE35" s="18" t="s">
        <v>45</v>
      </c>
      <c r="AF35" s="18" t="s">
        <v>19</v>
      </c>
      <c r="AG35" s="5">
        <v>4</v>
      </c>
      <c r="AH35" s="18" t="s">
        <v>38</v>
      </c>
      <c r="AI35" s="18" t="s">
        <v>31</v>
      </c>
      <c r="AJ35" s="18" t="s">
        <v>19</v>
      </c>
      <c r="AK35" s="5">
        <v>4</v>
      </c>
      <c r="AL35" s="23">
        <f t="shared" si="4"/>
        <v>4</v>
      </c>
      <c r="AM35" s="156">
        <v>257</v>
      </c>
      <c r="AN35" s="5">
        <v>264</v>
      </c>
      <c r="AO35" s="5">
        <v>264</v>
      </c>
      <c r="AP35" s="5">
        <v>210</v>
      </c>
      <c r="AQ35" s="5">
        <v>240</v>
      </c>
      <c r="AR35" s="156">
        <v>234</v>
      </c>
      <c r="AS35" s="60">
        <v>242</v>
      </c>
      <c r="AT35" s="60">
        <v>208</v>
      </c>
      <c r="AU35" s="60">
        <v>180</v>
      </c>
      <c r="AV35" s="23">
        <v>270</v>
      </c>
      <c r="AW35" s="5">
        <v>264</v>
      </c>
      <c r="AX35" s="5">
        <v>264</v>
      </c>
      <c r="AY35" s="5">
        <v>242</v>
      </c>
      <c r="AZ35" s="163">
        <v>208</v>
      </c>
      <c r="BA35" s="19">
        <f t="shared" si="5"/>
        <v>244.5</v>
      </c>
      <c r="BB35" s="19">
        <f t="shared" si="6"/>
        <v>26.451212952654302</v>
      </c>
      <c r="BC35" s="187">
        <v>3.89</v>
      </c>
      <c r="BD35" s="5">
        <v>210</v>
      </c>
      <c r="BE35" s="5">
        <v>240</v>
      </c>
      <c r="BF35" s="5">
        <v>180</v>
      </c>
      <c r="BG35" s="163">
        <v>270</v>
      </c>
      <c r="BH35" s="5">
        <f t="shared" ref="BH35:BH36" si="34">AVERAGE(BD35:BG35)</f>
        <v>225</v>
      </c>
      <c r="BI35" s="5">
        <f t="shared" ref="BI35:BI36" si="35">STDEV(BD35:BH35)</f>
        <v>33.541019662496844</v>
      </c>
      <c r="BJ35" s="23">
        <v>4</v>
      </c>
      <c r="BK35" s="5">
        <v>257</v>
      </c>
      <c r="BL35" s="5">
        <v>234</v>
      </c>
      <c r="BM35" s="5" t="s">
        <v>259</v>
      </c>
    </row>
    <row r="36" spans="1:65" x14ac:dyDescent="0.25">
      <c r="A36" s="314"/>
      <c r="B36" s="5">
        <v>33</v>
      </c>
      <c r="C36" s="5" t="s">
        <v>147</v>
      </c>
      <c r="D36" s="18" t="s">
        <v>94</v>
      </c>
      <c r="E36" s="18" t="s">
        <v>39</v>
      </c>
      <c r="F36" s="18" t="s">
        <v>19</v>
      </c>
      <c r="G36" s="5">
        <v>4</v>
      </c>
      <c r="H36" s="18" t="s">
        <v>44</v>
      </c>
      <c r="I36" s="18" t="s">
        <v>43</v>
      </c>
      <c r="J36" s="18" t="s">
        <v>19</v>
      </c>
      <c r="K36" s="5">
        <v>4</v>
      </c>
      <c r="L36" s="18" t="s">
        <v>30</v>
      </c>
      <c r="M36" s="18" t="s">
        <v>20</v>
      </c>
      <c r="N36" s="18" t="s">
        <v>19</v>
      </c>
      <c r="O36" s="5">
        <v>4</v>
      </c>
      <c r="P36" s="18" t="s">
        <v>30</v>
      </c>
      <c r="Q36" s="18" t="s">
        <v>71</v>
      </c>
      <c r="R36" s="18" t="s">
        <v>19</v>
      </c>
      <c r="S36" s="5">
        <v>4</v>
      </c>
      <c r="T36" s="18" t="s">
        <v>30</v>
      </c>
      <c r="U36" s="18" t="s">
        <v>18</v>
      </c>
      <c r="V36" s="18" t="s">
        <v>21</v>
      </c>
      <c r="W36" s="5">
        <v>3.33</v>
      </c>
      <c r="X36" s="18" t="s">
        <v>94</v>
      </c>
      <c r="Y36" s="18" t="s">
        <v>42</v>
      </c>
      <c r="Z36" s="18" t="s">
        <v>69</v>
      </c>
      <c r="AA36" s="5">
        <v>3.67</v>
      </c>
      <c r="AB36" s="142">
        <f t="shared" si="3"/>
        <v>3.8333333333333335</v>
      </c>
      <c r="AC36" s="50">
        <f t="shared" si="0"/>
        <v>0.27969030492075814</v>
      </c>
      <c r="AD36" s="18" t="s">
        <v>30</v>
      </c>
      <c r="AE36" s="18" t="s">
        <v>45</v>
      </c>
      <c r="AF36" s="18" t="s">
        <v>19</v>
      </c>
      <c r="AG36" s="5">
        <v>4</v>
      </c>
      <c r="AH36" s="18" t="s">
        <v>44</v>
      </c>
      <c r="AI36" s="18" t="s">
        <v>31</v>
      </c>
      <c r="AJ36" s="18" t="s">
        <v>19</v>
      </c>
      <c r="AK36" s="5">
        <v>4</v>
      </c>
      <c r="AL36" s="23">
        <f t="shared" si="4"/>
        <v>4</v>
      </c>
      <c r="AM36" s="156">
        <v>227</v>
      </c>
      <c r="AN36" s="5">
        <v>229</v>
      </c>
      <c r="AO36" s="5">
        <v>220</v>
      </c>
      <c r="AP36" s="5">
        <v>210</v>
      </c>
      <c r="AQ36" s="5">
        <v>240</v>
      </c>
      <c r="AR36" s="156">
        <v>231</v>
      </c>
      <c r="AS36" s="60">
        <v>242</v>
      </c>
      <c r="AT36" s="60">
        <v>242</v>
      </c>
      <c r="AU36" s="60">
        <v>180</v>
      </c>
      <c r="AV36" s="23">
        <v>240</v>
      </c>
      <c r="AW36" s="5">
        <v>229</v>
      </c>
      <c r="AX36" s="5">
        <v>220</v>
      </c>
      <c r="AY36" s="5">
        <v>242</v>
      </c>
      <c r="AZ36" s="163">
        <v>242</v>
      </c>
      <c r="BA36" s="19">
        <f t="shared" si="5"/>
        <v>233.25</v>
      </c>
      <c r="BB36" s="19">
        <f t="shared" si="6"/>
        <v>10.750968948580091</v>
      </c>
      <c r="BC36" s="187">
        <v>3.83</v>
      </c>
      <c r="BD36" s="5">
        <v>210</v>
      </c>
      <c r="BE36" s="5">
        <v>240</v>
      </c>
      <c r="BF36" s="5">
        <v>180</v>
      </c>
      <c r="BG36" s="163">
        <v>240</v>
      </c>
      <c r="BH36" s="5">
        <f t="shared" si="34"/>
        <v>217.5</v>
      </c>
      <c r="BI36" s="5">
        <f t="shared" si="35"/>
        <v>24.874685927665499</v>
      </c>
      <c r="BJ36" s="23">
        <v>4</v>
      </c>
      <c r="BK36" s="5">
        <v>227</v>
      </c>
      <c r="BL36" s="5">
        <v>231</v>
      </c>
      <c r="BM36" s="5" t="s">
        <v>259</v>
      </c>
    </row>
    <row r="37" spans="1:65" x14ac:dyDescent="0.25">
      <c r="A37" s="314"/>
      <c r="B37" s="5">
        <v>34</v>
      </c>
      <c r="C37" s="5" t="s">
        <v>153</v>
      </c>
      <c r="D37" s="18" t="s">
        <v>106</v>
      </c>
      <c r="E37" s="18" t="s">
        <v>125</v>
      </c>
      <c r="F37" s="18" t="s">
        <v>40</v>
      </c>
      <c r="G37" s="5">
        <v>3</v>
      </c>
      <c r="H37" s="18" t="s">
        <v>104</v>
      </c>
      <c r="I37" s="18" t="s">
        <v>43</v>
      </c>
      <c r="J37" s="18" t="s">
        <v>19</v>
      </c>
      <c r="K37" s="5">
        <v>4</v>
      </c>
      <c r="L37" s="18" t="s">
        <v>17</v>
      </c>
      <c r="M37" s="18" t="s">
        <v>20</v>
      </c>
      <c r="N37" s="18" t="s">
        <v>19</v>
      </c>
      <c r="O37" s="5">
        <v>4</v>
      </c>
      <c r="P37" s="18" t="s">
        <v>17</v>
      </c>
      <c r="Q37" s="18" t="s">
        <v>158</v>
      </c>
      <c r="R37" s="18" t="s">
        <v>19</v>
      </c>
      <c r="S37" s="5">
        <v>4</v>
      </c>
      <c r="T37" s="18" t="s">
        <v>156</v>
      </c>
      <c r="U37" s="18" t="s">
        <v>157</v>
      </c>
      <c r="V37" s="18" t="s">
        <v>19</v>
      </c>
      <c r="W37" s="5">
        <v>4</v>
      </c>
      <c r="X37" s="18" t="s">
        <v>104</v>
      </c>
      <c r="Y37" s="18" t="s">
        <v>42</v>
      </c>
      <c r="Z37" s="18" t="s">
        <v>48</v>
      </c>
      <c r="AA37" s="5">
        <v>2</v>
      </c>
      <c r="AB37" s="142">
        <f t="shared" si="3"/>
        <v>3.5</v>
      </c>
      <c r="AC37" s="50">
        <f t="shared" si="0"/>
        <v>0.83666002653407556</v>
      </c>
      <c r="AD37" s="18" t="s">
        <v>57</v>
      </c>
      <c r="AE37" s="18" t="s">
        <v>45</v>
      </c>
      <c r="AF37" s="18" t="s">
        <v>40</v>
      </c>
      <c r="AG37" s="5">
        <v>3</v>
      </c>
      <c r="AH37" s="18" t="s">
        <v>38</v>
      </c>
      <c r="AI37" s="18" t="s">
        <v>31</v>
      </c>
      <c r="AJ37" s="18" t="s">
        <v>40</v>
      </c>
      <c r="AK37" s="5">
        <v>3</v>
      </c>
      <c r="AL37" s="23">
        <f t="shared" si="4"/>
        <v>3</v>
      </c>
      <c r="AM37" s="156">
        <v>220</v>
      </c>
      <c r="AN37" s="5">
        <v>211</v>
      </c>
      <c r="AO37" s="5">
        <v>229</v>
      </c>
      <c r="AP37" s="5">
        <v>180</v>
      </c>
      <c r="AQ37" s="5">
        <v>240</v>
      </c>
      <c r="AR37" s="156">
        <v>237</v>
      </c>
      <c r="AS37" s="60">
        <v>235</v>
      </c>
      <c r="AT37" s="60">
        <v>231</v>
      </c>
      <c r="AU37" s="60">
        <v>240</v>
      </c>
      <c r="AV37" s="23">
        <v>240</v>
      </c>
      <c r="AW37" s="5">
        <v>211</v>
      </c>
      <c r="AX37" s="5">
        <v>229</v>
      </c>
      <c r="AY37" s="5">
        <v>235</v>
      </c>
      <c r="AZ37" s="163">
        <v>231</v>
      </c>
      <c r="BA37" s="19">
        <f t="shared" si="5"/>
        <v>226.5</v>
      </c>
      <c r="BB37" s="19">
        <f t="shared" si="6"/>
        <v>10.63014581273465</v>
      </c>
      <c r="BC37" s="187">
        <v>3.5</v>
      </c>
      <c r="BD37" s="5">
        <v>180</v>
      </c>
      <c r="BE37" s="5">
        <v>240</v>
      </c>
      <c r="BF37" s="5">
        <v>240</v>
      </c>
      <c r="BG37" s="163">
        <v>240</v>
      </c>
      <c r="BH37" s="5">
        <f t="shared" ref="BH37:BH39" si="36">AVERAGE(BD37:BG37)</f>
        <v>225</v>
      </c>
      <c r="BI37" s="5">
        <f t="shared" ref="BI37:BI39" si="37">STDEV(BD37:BH37)</f>
        <v>25.98076211353316</v>
      </c>
      <c r="BJ37" s="23">
        <v>3</v>
      </c>
      <c r="BK37" s="5">
        <v>220</v>
      </c>
      <c r="BL37" s="5">
        <v>237</v>
      </c>
      <c r="BM37" s="5" t="s">
        <v>259</v>
      </c>
    </row>
    <row r="38" spans="1:65" x14ac:dyDescent="0.25">
      <c r="A38" s="314"/>
      <c r="B38" s="5">
        <v>35</v>
      </c>
      <c r="C38" s="5" t="s">
        <v>160</v>
      </c>
      <c r="D38" s="18" t="s">
        <v>56</v>
      </c>
      <c r="E38" s="18" t="s">
        <v>39</v>
      </c>
      <c r="F38" s="18" t="s">
        <v>40</v>
      </c>
      <c r="G38" s="5">
        <v>3</v>
      </c>
      <c r="H38" s="18" t="s">
        <v>57</v>
      </c>
      <c r="I38" s="18" t="s">
        <v>43</v>
      </c>
      <c r="J38" s="18" t="s">
        <v>21</v>
      </c>
      <c r="K38" s="5">
        <v>3.33</v>
      </c>
      <c r="L38" s="18" t="s">
        <v>62</v>
      </c>
      <c r="M38" s="18" t="s">
        <v>20</v>
      </c>
      <c r="N38" s="18" t="s">
        <v>19</v>
      </c>
      <c r="O38" s="5">
        <v>4</v>
      </c>
      <c r="P38" s="18" t="s">
        <v>57</v>
      </c>
      <c r="Q38" s="18" t="s">
        <v>46</v>
      </c>
      <c r="R38" s="18" t="s">
        <v>58</v>
      </c>
      <c r="S38" s="5">
        <v>2.67</v>
      </c>
      <c r="T38" s="18" t="s">
        <v>62</v>
      </c>
      <c r="U38" s="18" t="s">
        <v>18</v>
      </c>
      <c r="V38" s="18" t="s">
        <v>19</v>
      </c>
      <c r="W38" s="5">
        <v>4</v>
      </c>
      <c r="X38" s="18" t="s">
        <v>59</v>
      </c>
      <c r="Y38" s="18" t="s">
        <v>61</v>
      </c>
      <c r="Z38" s="18" t="s">
        <v>69</v>
      </c>
      <c r="AA38" s="5">
        <v>3.67</v>
      </c>
      <c r="AB38" s="142">
        <f t="shared" si="3"/>
        <v>3.4450000000000003</v>
      </c>
      <c r="AC38" s="50">
        <f t="shared" si="0"/>
        <v>0.54379223973867052</v>
      </c>
      <c r="AD38" s="18" t="s">
        <v>37</v>
      </c>
      <c r="AE38" s="18" t="s">
        <v>45</v>
      </c>
      <c r="AF38" s="18" t="s">
        <v>151</v>
      </c>
      <c r="AG38" s="5">
        <v>2</v>
      </c>
      <c r="AH38" s="18" t="s">
        <v>41</v>
      </c>
      <c r="AI38" s="18" t="s">
        <v>31</v>
      </c>
      <c r="AJ38" s="18" t="s">
        <v>151</v>
      </c>
      <c r="AK38" s="5">
        <v>2.33</v>
      </c>
      <c r="AL38" s="23">
        <f t="shared" si="4"/>
        <v>2.165</v>
      </c>
      <c r="AM38" s="156">
        <v>261</v>
      </c>
      <c r="AN38" s="5">
        <v>247</v>
      </c>
      <c r="AO38" s="5">
        <v>256</v>
      </c>
      <c r="AP38" s="5">
        <v>210</v>
      </c>
      <c r="AQ38" s="5">
        <v>300</v>
      </c>
      <c r="AR38" s="156">
        <v>251</v>
      </c>
      <c r="AS38" s="60">
        <v>249</v>
      </c>
      <c r="AT38" s="60">
        <v>231</v>
      </c>
      <c r="AU38" s="60">
        <v>240</v>
      </c>
      <c r="AV38" s="23">
        <v>270</v>
      </c>
      <c r="AW38" s="5">
        <v>247</v>
      </c>
      <c r="AX38" s="5">
        <v>256</v>
      </c>
      <c r="AY38" s="5">
        <v>249</v>
      </c>
      <c r="AZ38" s="163">
        <v>231</v>
      </c>
      <c r="BA38" s="19">
        <f t="shared" si="5"/>
        <v>245.75</v>
      </c>
      <c r="BB38" s="19">
        <f t="shared" si="6"/>
        <v>10.563301251660549</v>
      </c>
      <c r="BC38" s="187">
        <v>3.4449999999999998</v>
      </c>
      <c r="BD38" s="5">
        <v>210</v>
      </c>
      <c r="BE38" s="5">
        <v>300</v>
      </c>
      <c r="BF38" s="5">
        <v>240</v>
      </c>
      <c r="BG38" s="163">
        <v>270</v>
      </c>
      <c r="BH38" s="5">
        <f t="shared" si="36"/>
        <v>255</v>
      </c>
      <c r="BI38" s="5">
        <f t="shared" si="37"/>
        <v>33.541019662496844</v>
      </c>
      <c r="BJ38" s="23">
        <v>2.165</v>
      </c>
      <c r="BK38" s="5">
        <v>261</v>
      </c>
      <c r="BL38" s="5">
        <v>251</v>
      </c>
      <c r="BM38" s="5" t="s">
        <v>259</v>
      </c>
    </row>
    <row r="39" spans="1:65" x14ac:dyDescent="0.25">
      <c r="A39" s="314"/>
      <c r="B39" s="5">
        <v>36</v>
      </c>
      <c r="C39" s="5" t="s">
        <v>173</v>
      </c>
      <c r="D39" s="18" t="s">
        <v>37</v>
      </c>
      <c r="E39" s="18" t="s">
        <v>39</v>
      </c>
      <c r="F39" s="18" t="s">
        <v>19</v>
      </c>
      <c r="G39" s="5">
        <v>4</v>
      </c>
      <c r="H39" s="18" t="s">
        <v>41</v>
      </c>
      <c r="I39" s="18" t="s">
        <v>43</v>
      </c>
      <c r="J39" s="18" t="s">
        <v>19</v>
      </c>
      <c r="K39" s="5">
        <v>4</v>
      </c>
      <c r="L39" s="18" t="s">
        <v>29</v>
      </c>
      <c r="M39" s="18" t="s">
        <v>20</v>
      </c>
      <c r="N39" s="18" t="s">
        <v>19</v>
      </c>
      <c r="O39" s="5">
        <v>4</v>
      </c>
      <c r="P39" s="18" t="s">
        <v>70</v>
      </c>
      <c r="Q39" s="18" t="s">
        <v>46</v>
      </c>
      <c r="R39" s="18" t="s">
        <v>69</v>
      </c>
      <c r="S39" s="5">
        <v>3.67</v>
      </c>
      <c r="T39" s="18" t="s">
        <v>70</v>
      </c>
      <c r="U39" s="18" t="s">
        <v>18</v>
      </c>
      <c r="V39" s="18" t="s">
        <v>19</v>
      </c>
      <c r="W39" s="5">
        <v>4</v>
      </c>
      <c r="X39" s="18" t="s">
        <v>37</v>
      </c>
      <c r="Y39" s="18" t="s">
        <v>42</v>
      </c>
      <c r="Z39" s="18" t="s">
        <v>19</v>
      </c>
      <c r="AA39" s="5">
        <v>4</v>
      </c>
      <c r="AB39" s="142">
        <f t="shared" si="3"/>
        <v>3.9450000000000003</v>
      </c>
      <c r="AC39" s="50">
        <f t="shared" si="0"/>
        <v>0.13472193585307482</v>
      </c>
      <c r="AD39" s="18" t="s">
        <v>30</v>
      </c>
      <c r="AE39" s="18" t="s">
        <v>45</v>
      </c>
      <c r="AF39" s="18" t="s">
        <v>19</v>
      </c>
      <c r="AG39" s="5">
        <v>4</v>
      </c>
      <c r="AH39" s="18" t="s">
        <v>30</v>
      </c>
      <c r="AI39" s="18" t="s">
        <v>31</v>
      </c>
      <c r="AJ39" s="18" t="s">
        <v>19</v>
      </c>
      <c r="AK39" s="5">
        <v>4</v>
      </c>
      <c r="AL39" s="23">
        <f t="shared" si="4"/>
        <v>4</v>
      </c>
      <c r="AM39" s="156">
        <v>255</v>
      </c>
      <c r="AN39" s="5">
        <v>282</v>
      </c>
      <c r="AO39" s="5">
        <v>238</v>
      </c>
      <c r="AP39" s="5">
        <v>210</v>
      </c>
      <c r="AQ39" s="5">
        <v>270</v>
      </c>
      <c r="AR39" s="156">
        <v>229</v>
      </c>
      <c r="AS39" s="60">
        <v>213</v>
      </c>
      <c r="AT39" s="60">
        <v>254</v>
      </c>
      <c r="AU39" s="60">
        <v>210</v>
      </c>
      <c r="AV39" s="23">
        <v>240</v>
      </c>
      <c r="AW39" s="5">
        <v>282</v>
      </c>
      <c r="AX39" s="5">
        <v>238</v>
      </c>
      <c r="AY39" s="5">
        <v>213</v>
      </c>
      <c r="AZ39" s="163">
        <v>254</v>
      </c>
      <c r="BA39" s="19">
        <f t="shared" si="5"/>
        <v>246.75</v>
      </c>
      <c r="BB39" s="19">
        <f t="shared" si="6"/>
        <v>28.929512036442418</v>
      </c>
      <c r="BC39" s="187">
        <v>3.9449999999999998</v>
      </c>
      <c r="BD39" s="5">
        <v>210</v>
      </c>
      <c r="BE39" s="5">
        <v>270</v>
      </c>
      <c r="BF39" s="5">
        <v>210</v>
      </c>
      <c r="BG39" s="163">
        <v>240</v>
      </c>
      <c r="BH39" s="5">
        <f t="shared" si="36"/>
        <v>232.5</v>
      </c>
      <c r="BI39" s="5">
        <f t="shared" si="37"/>
        <v>24.874685927665499</v>
      </c>
      <c r="BJ39" s="23">
        <v>4</v>
      </c>
      <c r="BK39" s="5">
        <v>255</v>
      </c>
      <c r="BL39" s="5">
        <v>229</v>
      </c>
      <c r="BM39" s="5" t="s">
        <v>258</v>
      </c>
    </row>
    <row r="40" spans="1:65" x14ac:dyDescent="0.25">
      <c r="A40" s="314"/>
      <c r="B40" s="5">
        <v>37</v>
      </c>
      <c r="C40" s="5" t="s">
        <v>202</v>
      </c>
      <c r="D40" s="18" t="s">
        <v>38</v>
      </c>
      <c r="E40" s="18" t="s">
        <v>39</v>
      </c>
      <c r="F40" s="18" t="s">
        <v>40</v>
      </c>
      <c r="G40" s="5">
        <v>3</v>
      </c>
      <c r="H40" s="18" t="s">
        <v>41</v>
      </c>
      <c r="I40" s="18" t="s">
        <v>43</v>
      </c>
      <c r="J40" s="18" t="s">
        <v>19</v>
      </c>
      <c r="K40" s="5">
        <v>4</v>
      </c>
      <c r="L40" s="18" t="s">
        <v>29</v>
      </c>
      <c r="M40" s="18" t="s">
        <v>20</v>
      </c>
      <c r="N40" s="18" t="s">
        <v>19</v>
      </c>
      <c r="O40" s="5">
        <v>4</v>
      </c>
      <c r="P40" s="18" t="s">
        <v>29</v>
      </c>
      <c r="Q40" s="18" t="s">
        <v>46</v>
      </c>
      <c r="R40" s="18" t="s">
        <v>19</v>
      </c>
      <c r="S40" s="5">
        <v>4</v>
      </c>
      <c r="T40" s="18" t="s">
        <v>30</v>
      </c>
      <c r="U40" s="18" t="s">
        <v>18</v>
      </c>
      <c r="V40" s="18" t="s">
        <v>40</v>
      </c>
      <c r="W40" s="5">
        <v>3</v>
      </c>
      <c r="X40" s="18" t="s">
        <v>41</v>
      </c>
      <c r="Y40" s="18" t="s">
        <v>42</v>
      </c>
      <c r="Z40" s="18" t="s">
        <v>21</v>
      </c>
      <c r="AA40" s="5">
        <v>3.33</v>
      </c>
      <c r="AB40" s="142">
        <f t="shared" si="3"/>
        <v>3.5549999999999997</v>
      </c>
      <c r="AC40" s="50">
        <f t="shared" si="0"/>
        <v>0.50214539727055463</v>
      </c>
      <c r="AD40" s="18" t="s">
        <v>44</v>
      </c>
      <c r="AE40" s="18" t="s">
        <v>45</v>
      </c>
      <c r="AF40" s="18" t="s">
        <v>19</v>
      </c>
      <c r="AG40" s="5">
        <v>4</v>
      </c>
      <c r="AH40" s="18" t="s">
        <v>78</v>
      </c>
      <c r="AI40" s="18" t="s">
        <v>31</v>
      </c>
      <c r="AJ40" s="18" t="s">
        <v>19</v>
      </c>
      <c r="AK40" s="5">
        <v>4</v>
      </c>
      <c r="AL40" s="23">
        <f t="shared" si="4"/>
        <v>4</v>
      </c>
      <c r="AM40" s="156">
        <v>220</v>
      </c>
      <c r="AN40" s="5">
        <v>247</v>
      </c>
      <c r="AO40" s="5">
        <v>193</v>
      </c>
      <c r="AP40" s="5">
        <v>180</v>
      </c>
      <c r="AQ40" s="5">
        <v>240</v>
      </c>
      <c r="AR40" s="156">
        <v>221</v>
      </c>
      <c r="AS40" s="60">
        <v>213</v>
      </c>
      <c r="AT40" s="60">
        <v>184</v>
      </c>
      <c r="AU40" s="60">
        <v>240</v>
      </c>
      <c r="AV40" s="23">
        <v>240</v>
      </c>
      <c r="AW40" s="5">
        <v>247</v>
      </c>
      <c r="AX40" s="5">
        <v>193</v>
      </c>
      <c r="AY40" s="5">
        <v>213</v>
      </c>
      <c r="AZ40" s="163">
        <v>184</v>
      </c>
      <c r="BA40" s="19">
        <f t="shared" si="5"/>
        <v>209.25</v>
      </c>
      <c r="BB40" s="19">
        <f t="shared" si="6"/>
        <v>27.932955446926844</v>
      </c>
      <c r="BC40" s="187">
        <v>3.55</v>
      </c>
      <c r="BD40" s="5">
        <v>180</v>
      </c>
      <c r="BE40" s="5">
        <v>240</v>
      </c>
      <c r="BF40" s="5">
        <v>240</v>
      </c>
      <c r="BG40" s="163">
        <v>240</v>
      </c>
      <c r="BH40" s="5">
        <f t="shared" ref="BH40:BH41" si="38">AVERAGE(BD40:BG40)</f>
        <v>225</v>
      </c>
      <c r="BI40" s="5">
        <f t="shared" ref="BI40:BI41" si="39">STDEV(BD40:BH40)</f>
        <v>25.98076211353316</v>
      </c>
      <c r="BJ40" s="23">
        <v>4</v>
      </c>
      <c r="BK40" s="5">
        <v>220</v>
      </c>
      <c r="BL40" s="5">
        <v>221</v>
      </c>
      <c r="BM40" s="5" t="s">
        <v>259</v>
      </c>
    </row>
    <row r="41" spans="1:65" ht="15.75" thickBot="1" x14ac:dyDescent="0.3">
      <c r="A41" s="315"/>
      <c r="B41" s="24">
        <v>38</v>
      </c>
      <c r="C41" s="24" t="s">
        <v>209</v>
      </c>
      <c r="D41" s="25" t="s">
        <v>38</v>
      </c>
      <c r="E41" s="25" t="s">
        <v>39</v>
      </c>
      <c r="F41" s="25" t="s">
        <v>19</v>
      </c>
      <c r="G41" s="24">
        <v>4</v>
      </c>
      <c r="H41" s="25" t="s">
        <v>44</v>
      </c>
      <c r="I41" s="25" t="s">
        <v>43</v>
      </c>
      <c r="J41" s="25" t="s">
        <v>19</v>
      </c>
      <c r="K41" s="24">
        <v>4</v>
      </c>
      <c r="L41" s="25" t="s">
        <v>30</v>
      </c>
      <c r="M41" s="25" t="s">
        <v>20</v>
      </c>
      <c r="N41" s="25" t="s">
        <v>19</v>
      </c>
      <c r="O41" s="24">
        <v>4</v>
      </c>
      <c r="P41" s="25" t="s">
        <v>44</v>
      </c>
      <c r="Q41" s="25" t="s">
        <v>46</v>
      </c>
      <c r="R41" s="25" t="s">
        <v>19</v>
      </c>
      <c r="S41" s="24">
        <v>4</v>
      </c>
      <c r="T41" s="25" t="s">
        <v>30</v>
      </c>
      <c r="U41" s="25" t="s">
        <v>18</v>
      </c>
      <c r="V41" s="25" t="s">
        <v>69</v>
      </c>
      <c r="W41" s="24">
        <v>3.67</v>
      </c>
      <c r="X41" s="25" t="s">
        <v>78</v>
      </c>
      <c r="Y41" s="25" t="s">
        <v>42</v>
      </c>
      <c r="Z41" s="25" t="s">
        <v>69</v>
      </c>
      <c r="AA41" s="24">
        <v>3.67</v>
      </c>
      <c r="AB41" s="143">
        <f t="shared" si="3"/>
        <v>3.8900000000000006</v>
      </c>
      <c r="AC41" s="70">
        <f t="shared" si="0"/>
        <v>0.17041126723312638</v>
      </c>
      <c r="AD41" s="25" t="s">
        <v>94</v>
      </c>
      <c r="AE41" s="25" t="s">
        <v>45</v>
      </c>
      <c r="AF41" s="25" t="s">
        <v>19</v>
      </c>
      <c r="AG41" s="24">
        <v>4</v>
      </c>
      <c r="AH41" s="25" t="s">
        <v>78</v>
      </c>
      <c r="AI41" s="25" t="s">
        <v>31</v>
      </c>
      <c r="AJ41" s="25" t="s">
        <v>19</v>
      </c>
      <c r="AK41" s="24">
        <v>4</v>
      </c>
      <c r="AL41" s="26">
        <f t="shared" si="4"/>
        <v>4</v>
      </c>
      <c r="AM41" s="158">
        <v>233</v>
      </c>
      <c r="AN41" s="24">
        <v>247</v>
      </c>
      <c r="AO41" s="24">
        <v>247</v>
      </c>
      <c r="AP41" s="24">
        <v>180</v>
      </c>
      <c r="AQ41" s="24">
        <v>240</v>
      </c>
      <c r="AR41" s="158">
        <v>261</v>
      </c>
      <c r="AS41" s="24">
        <v>249</v>
      </c>
      <c r="AT41" s="24">
        <v>231</v>
      </c>
      <c r="AU41" s="24">
        <v>240</v>
      </c>
      <c r="AV41" s="26">
        <v>300</v>
      </c>
      <c r="AW41" s="24">
        <v>247</v>
      </c>
      <c r="AX41" s="24">
        <v>247</v>
      </c>
      <c r="AY41" s="24">
        <v>249</v>
      </c>
      <c r="AZ41" s="164">
        <v>231</v>
      </c>
      <c r="BA41" s="267">
        <f t="shared" si="5"/>
        <v>243.5</v>
      </c>
      <c r="BB41" s="268">
        <f t="shared" si="6"/>
        <v>8.3864970836060824</v>
      </c>
      <c r="BC41" s="189">
        <v>3.89</v>
      </c>
      <c r="BD41" s="24">
        <v>180</v>
      </c>
      <c r="BE41" s="24">
        <v>240</v>
      </c>
      <c r="BF41" s="24">
        <v>240</v>
      </c>
      <c r="BG41" s="164">
        <v>300</v>
      </c>
      <c r="BH41" s="24">
        <f t="shared" si="38"/>
        <v>240</v>
      </c>
      <c r="BI41" s="24">
        <f t="shared" si="39"/>
        <v>42.426406871192853</v>
      </c>
      <c r="BJ41" s="26">
        <v>4</v>
      </c>
      <c r="BK41" s="24">
        <v>233</v>
      </c>
      <c r="BL41" s="24">
        <v>261</v>
      </c>
      <c r="BM41" s="24" t="s">
        <v>258</v>
      </c>
    </row>
    <row r="42" spans="1:65" ht="15.75" thickTop="1" x14ac:dyDescent="0.25">
      <c r="G42" s="5">
        <f>AVERAGE(G4:G41)</f>
        <v>3.7107894736842102</v>
      </c>
      <c r="K42" s="5">
        <f>AVERAGE(K4:K41)</f>
        <v>3.8018918918918923</v>
      </c>
      <c r="O42" s="5">
        <f>AVERAGE(O4:O41)</f>
        <v>3.8200000000000003</v>
      </c>
      <c r="S42" s="5">
        <f>AVERAGE(S4:S41)</f>
        <v>3.6313513513513516</v>
      </c>
      <c r="W42" s="5">
        <f>AVERAGE(W4:W41)</f>
        <v>3.7299999999999991</v>
      </c>
      <c r="AA42" s="5">
        <f t="shared" ref="AA42" si="40">AVERAGE(AA4:AA41)</f>
        <v>3.6144736842105267</v>
      </c>
      <c r="AB42" s="142">
        <f t="shared" si="3"/>
        <v>3.7180844001896638</v>
      </c>
      <c r="AG42" s="5">
        <f>AVERAGE(AG5:AG41)</f>
        <v>3.8289189189189194</v>
      </c>
      <c r="AK42" s="5">
        <f>AVERAGE(AK28:AK41,AK24:AK26,AK16:AK22,AK5:AK14)</f>
        <v>3.7775757575757574</v>
      </c>
      <c r="AL42" s="23">
        <f>AVERAGE(AL28:AL41,AL24:AL26,AL16:AL22,AL5:AL14)</f>
        <v>3.792878787878788</v>
      </c>
      <c r="AM42" s="156">
        <f t="shared" ref="AM42" si="41">AVERAGE(AM28:AM41,AM24:AM26,AM16:AM22,AM5:AM14)</f>
        <v>237.42857142857142</v>
      </c>
      <c r="AN42" s="5">
        <f>AVERAGE(AN5:AN8,AN10:AN11,AN13:AN16,AN18:AN19,AN21:AN24,AN26,AN28:AN41)</f>
        <v>246.09677419354838</v>
      </c>
      <c r="AO42" s="5">
        <f>AVERAGE(AO5:AO8,AO10:AO11,AO13:AO16,AO18:AO19,AO21:AO24,AO26,AO28:AO41)</f>
        <v>239.32258064516128</v>
      </c>
      <c r="AP42" s="18">
        <f>AVERAGE(AP5:AP8,AP10,AP13:AP16,AP18:AP19,AP21:AP24,AP26,AP28:AP41)</f>
        <v>207.46666666666667</v>
      </c>
      <c r="AQ42" s="5">
        <f>AVERAGE(AQ5:AQ8,AQ10,AQ13:AQ16,BE18:BE19,BE21:BE24,BE26,BE28:BE41)</f>
        <v>247.06666666666666</v>
      </c>
      <c r="AR42" s="261">
        <f>AVERAGE(AR5:AR8,AR10,AR13:AR16,BF18:BF19,BF21:BF24,BF26,BF28:BF41)</f>
        <v>226.96666666666667</v>
      </c>
      <c r="AS42" s="261">
        <f t="shared" ref="AS42:AY42" si="42">AVERAGE(AS5:AS8,AS10:AS11,AS13:AS16,AS18:AS19,AS21:AS24,AS26,AS28:AS41)</f>
        <v>230.87096774193549</v>
      </c>
      <c r="AT42" s="261">
        <f t="shared" si="42"/>
        <v>233.06451612903226</v>
      </c>
      <c r="AU42" s="60">
        <f t="shared" si="42"/>
        <v>223.35483870967741</v>
      </c>
      <c r="AV42" s="23">
        <f t="shared" si="42"/>
        <v>244.83870967741936</v>
      </c>
      <c r="AW42" s="40">
        <f t="shared" si="42"/>
        <v>246.09677419354838</v>
      </c>
      <c r="AX42" s="40">
        <f t="shared" si="42"/>
        <v>239.32258064516128</v>
      </c>
      <c r="AY42" s="261">
        <f t="shared" si="42"/>
        <v>230.87096774193549</v>
      </c>
      <c r="AZ42" s="40">
        <f t="shared" ref="AZ42" si="43">AVERAGE(AZ5:AZ41)</f>
        <v>233.06451612903226</v>
      </c>
      <c r="BA42" s="40">
        <f>AVERAGE(AW5:AZ8,AW10:AZ11,AW13:AZ16,AW18:AZ19,AW21:AZ24,AW26:AZ26,AW28:AZ41)</f>
        <v>237.33870967741936</v>
      </c>
      <c r="BB42" s="40"/>
      <c r="BC42" s="187">
        <f>AVERAGE(BC5:BC41)</f>
        <v>3.7453010752688161</v>
      </c>
      <c r="BD42" s="5">
        <f>AVERAGE(BD5:BD8,BD10,BD13:BD16,BD18:BD19,BD21:BD24,BD26,BD28:BD41)</f>
        <v>207.46666666666667</v>
      </c>
      <c r="BE42" s="94">
        <f>AVERAGE(BE5:BE8,BE10,BE13:BE16,BE18:BE19,BE21:BE24,BE26,BE28:BE41)</f>
        <v>247.06666666666666</v>
      </c>
      <c r="BF42" s="261">
        <f>AVERAGE(BF5:BF8,BF10:BF11,BF13:BF16,BF18:BF19,BF21:BF24,BF26,BF28:BF41)</f>
        <v>223.35483870967741</v>
      </c>
      <c r="BG42" s="94">
        <f>AVERAGE(BG5:BG8,BG10:BG11,BG13:BG16,BG18:BG19,BG21:BG24,BG26,BG28:BG41)</f>
        <v>244.83870967741936</v>
      </c>
      <c r="BH42" s="262">
        <f>AVERAGE(BD5:BG8,BD10:BG10,BF11:BG11,BD13:BG16,BD18:BG19,BD21:BG24,BD26:BG26,BD28:BG41)</f>
        <v>230.73770491803279</v>
      </c>
      <c r="BJ42" s="23">
        <f>AVERAGE(BJ5:BJ41)</f>
        <v>3.792878787878788</v>
      </c>
      <c r="BK42" s="91">
        <v>237.2</v>
      </c>
      <c r="BL42" s="5">
        <v>233.96774193548387</v>
      </c>
      <c r="BM42" s="36" t="s">
        <v>429</v>
      </c>
    </row>
    <row r="43" spans="1:65" x14ac:dyDescent="0.25">
      <c r="G43" s="5">
        <f>STDEV(G4:G41)</f>
        <v>0.42572914609191448</v>
      </c>
      <c r="K43" s="5">
        <f>STDEV(K32:K41,K4:K30)</f>
        <v>0.39616801877373359</v>
      </c>
      <c r="O43" s="5">
        <f t="shared" ref="O43" si="44">STDEV(O32:O41,O4:O30)</f>
        <v>0.32026031078899975</v>
      </c>
      <c r="S43" s="5">
        <f>STDEV(S32:S41,S4:S41)</f>
        <v>0.7330591181312065</v>
      </c>
      <c r="W43" s="5">
        <f>STDEV(W4:W41)</f>
        <v>0.50834152998856852</v>
      </c>
      <c r="AA43" s="5">
        <f t="shared" ref="AA43" si="45">STDEV(AA4:AA41)</f>
        <v>0.47492643736728718</v>
      </c>
      <c r="AB43" s="144">
        <f>STDEV(G4:G41,K4:K41,O4:O41,S4:S41,W4:W41,AA4:AA41)</f>
        <v>0.47809927395797008</v>
      </c>
      <c r="AG43" s="5">
        <f>STDEV(AG5:AG41)</f>
        <v>0.44177535633562071</v>
      </c>
      <c r="AK43" s="5">
        <f t="shared" ref="AK43:AR43" si="46">STDEV(AK28:AK41,AK24:AK26,AK16:AK22,AK9:AK14,AK5:AK7)</f>
        <v>0.43885526018716109</v>
      </c>
      <c r="AL43" s="23">
        <f t="shared" si="46"/>
        <v>0.43731787334670552</v>
      </c>
      <c r="AM43" s="156">
        <f t="shared" si="46"/>
        <v>19.863494268592436</v>
      </c>
      <c r="AN43" s="5">
        <f t="shared" si="46"/>
        <v>19.802597232253582</v>
      </c>
      <c r="AO43" s="5">
        <f t="shared" si="46"/>
        <v>24.554442264499411</v>
      </c>
      <c r="AP43" s="5">
        <f>STDEV(AP5:AP8,AP10,AP13:AP16,AP18:AP19,AP21:AP24,AP26,AP28:AP41)</f>
        <v>32.959466573074351</v>
      </c>
      <c r="AQ43" s="5">
        <f>STDEV(AQ5:AQ8,AQ10,AQ13:AQ16,AQ18:AQ19,AQ21:AQ24,AQ26,AQ28:AQ41)</f>
        <v>27.070703509619918</v>
      </c>
      <c r="AR43" s="156">
        <f t="shared" si="46"/>
        <v>18.069237795141071</v>
      </c>
      <c r="AS43" s="60">
        <f>STDEV(AS5:AS8,AS10:AS11,AS13:AS16,AS18:AS19,AS21:AS24,AS26,AS28:AS41)</f>
        <v>27.194045837871542</v>
      </c>
      <c r="AT43" s="60">
        <f>STDEV(AT5:AT8,AT10:AT11,AT13:AT16,AT18:AT19,AT21:AT24,AT26,AT28:AT41)</f>
        <v>21.364979887455966</v>
      </c>
      <c r="AU43" s="60">
        <f>STDEV(AU5:AU8,AU10:AU11,AU13:AU16,AU18:AU19,AU21:AU24,AU26,AU28:AU41)</f>
        <v>29.948342622029163</v>
      </c>
      <c r="AV43" s="23">
        <f>STDEV(AV5:AV8,AV10:AV11,AV13:AV16,AV18:AV19,AV21:AV24,AV26,AV28:AV41)</f>
        <v>32.028213369042376</v>
      </c>
      <c r="AW43" s="40">
        <f>STDEV(AW5:AW8,AW10:AW11,AW13:AW16,AW18:AW19,AW21:AW24,AW26,AW28:AW41)</f>
        <v>20.171522564760579</v>
      </c>
      <c r="AX43" s="249">
        <f t="shared" ref="AX43:AZ43" si="47">STDEV(AX5:AX8,AX10:AX11,AX13:AX16,AX18:AX19,AX21:AX24,AX26,AX28:AX41)</f>
        <v>23.88777525119518</v>
      </c>
      <c r="AY43" s="249">
        <f>STDEV(AY5:AY8,AY10:AY11,AY13:AY16,AY18:AY19,AY21:AY24,AY26,AY28:AY41)</f>
        <v>27.194045837871542</v>
      </c>
      <c r="AZ43" s="249">
        <f t="shared" si="47"/>
        <v>21.364979887455966</v>
      </c>
      <c r="BA43" s="40">
        <f>STDEV(AW5:AZ8,AW10:AZ11,AW13:AZ16,AW18:AZ19,AW21:AZ24,AW26:AZ26,AW28:AZ41)</f>
        <v>23.782171055438766</v>
      </c>
      <c r="BB43" s="40"/>
      <c r="BC43" s="23"/>
      <c r="BD43" s="5">
        <f>STDEV(BD5:BD41)</f>
        <v>32.959466573074351</v>
      </c>
      <c r="BE43" s="94">
        <f>STDEV(BE5:BE41)</f>
        <v>27.070703509619918</v>
      </c>
      <c r="BF43" s="94">
        <f t="shared" ref="BF43:BG43" si="48">STDEV(BF5:BF41)</f>
        <v>29.948342622029163</v>
      </c>
      <c r="BG43" s="94">
        <f t="shared" si="48"/>
        <v>32.028213369042376</v>
      </c>
      <c r="BH43" s="262">
        <f>STDEV(BD5:BG8,BD10:BG10,BD13:BG16,BD18:BG19,BD21:BG24,BD26:BG26,BD28:BG41,BF11:BG11)</f>
        <v>34.321716441379387</v>
      </c>
      <c r="BJ43" s="30"/>
      <c r="BK43" s="5">
        <v>19.14085718543199</v>
      </c>
      <c r="BL43" s="5">
        <v>18.29477861935429</v>
      </c>
      <c r="BM43" s="5" t="s">
        <v>430</v>
      </c>
    </row>
    <row r="44" spans="1:65" x14ac:dyDescent="0.25">
      <c r="B44" s="5" t="s">
        <v>675</v>
      </c>
      <c r="C44" s="5" t="s">
        <v>321</v>
      </c>
      <c r="D44" s="5" t="s">
        <v>256</v>
      </c>
      <c r="E44" s="5" t="s">
        <v>301</v>
      </c>
      <c r="AG44" s="5" t="s">
        <v>265</v>
      </c>
      <c r="AK44" s="5" t="s">
        <v>266</v>
      </c>
      <c r="AL44" s="23" t="s">
        <v>265</v>
      </c>
      <c r="AM44" s="156" t="s">
        <v>286</v>
      </c>
      <c r="BJ44" s="30"/>
      <c r="BK44" s="5" t="s">
        <v>649</v>
      </c>
      <c r="BL44" s="5" t="s">
        <v>650</v>
      </c>
      <c r="BM44" s="5" t="s">
        <v>431</v>
      </c>
    </row>
    <row r="45" spans="1:65" s="27" customFormat="1" ht="15.75" x14ac:dyDescent="0.25">
      <c r="B45" s="27" t="s">
        <v>379</v>
      </c>
      <c r="C45" s="27">
        <v>12</v>
      </c>
      <c r="D45" s="27">
        <f>AVERAGE(G4:G15,K4:K15,O4:O15,S4:S15,W4:W15,AA4:AA15)</f>
        <v>3.8706944444444438</v>
      </c>
      <c r="E45" s="27">
        <f>STDEV(G4:G15,K4:K15,O4:O15,S4:S15,W4:W15,AA4:AA15)</f>
        <v>0.32833479301884738</v>
      </c>
      <c r="H45" s="83"/>
      <c r="I45" s="83"/>
      <c r="J45" s="83"/>
      <c r="K45" s="83"/>
      <c r="L45" s="83"/>
      <c r="M45" s="83"/>
      <c r="N45" s="83"/>
      <c r="O45" s="83"/>
      <c r="P45" s="316" t="s">
        <v>676</v>
      </c>
      <c r="Q45" s="316"/>
      <c r="R45" s="316"/>
      <c r="S45" s="316"/>
      <c r="T45" s="316"/>
      <c r="U45" s="316"/>
      <c r="V45" s="316"/>
      <c r="AB45" s="41"/>
      <c r="AC45" s="60"/>
      <c r="AE45" s="93"/>
      <c r="AF45" s="88"/>
      <c r="AG45" s="88"/>
      <c r="AH45" s="88"/>
      <c r="AI45" s="18"/>
      <c r="AJ45" s="88"/>
      <c r="AK45" s="88"/>
      <c r="AP45" s="261"/>
      <c r="AQ45" s="250"/>
      <c r="AV45" s="60"/>
      <c r="AW45" s="83"/>
      <c r="AX45" s="1"/>
      <c r="AY45" s="1"/>
      <c r="AZ45" s="1"/>
      <c r="BA45" s="1"/>
      <c r="BB45" s="36"/>
      <c r="BC45" s="36"/>
      <c r="BK45" s="112"/>
      <c r="BL45" s="112"/>
      <c r="BM45" s="112"/>
    </row>
    <row r="46" spans="1:65" ht="15" customHeight="1" x14ac:dyDescent="0.25">
      <c r="B46" s="5" t="s">
        <v>393</v>
      </c>
      <c r="C46" s="5">
        <v>8</v>
      </c>
      <c r="D46" s="5">
        <f>AVERAGE(G16:G23,K16:K23,O16:O23,S16:S23,W16:W23,AA16:AA23)</f>
        <v>3.7366666666666677</v>
      </c>
      <c r="E46" s="5">
        <f>STDEV(G16:G23,K16:K23,O16:O23,S16:S23,W16:W23,AA16:AA23)</f>
        <v>0.41235356308985704</v>
      </c>
      <c r="F46" s="263"/>
      <c r="I46" s="112"/>
      <c r="J46" s="112"/>
      <c r="K46" s="112"/>
      <c r="L46" s="112"/>
      <c r="M46" s="112"/>
      <c r="N46" s="112"/>
      <c r="O46" s="112"/>
      <c r="P46" s="85"/>
      <c r="Q46" s="150" t="s">
        <v>483</v>
      </c>
      <c r="R46" s="150" t="s">
        <v>484</v>
      </c>
      <c r="S46" s="150" t="s">
        <v>485</v>
      </c>
      <c r="T46" s="150" t="s">
        <v>486</v>
      </c>
      <c r="U46" s="150" t="s">
        <v>487</v>
      </c>
      <c r="V46" s="151" t="s">
        <v>653</v>
      </c>
      <c r="W46" s="84"/>
      <c r="X46" s="43"/>
      <c r="AE46" s="88"/>
      <c r="AF46" s="88"/>
      <c r="AG46" s="88"/>
      <c r="AH46" s="36"/>
      <c r="AI46" s="36"/>
      <c r="AJ46" s="36"/>
      <c r="AK46" s="88"/>
      <c r="AP46" s="27"/>
      <c r="AQ46" s="27"/>
      <c r="AZ46" s="172" t="s">
        <v>654</v>
      </c>
      <c r="BA46" s="146" t="s">
        <v>652</v>
      </c>
      <c r="BC46" s="36"/>
      <c r="BD46" s="172"/>
      <c r="BF46" s="172" t="s">
        <v>662</v>
      </c>
      <c r="BG46" s="146" t="s">
        <v>652</v>
      </c>
      <c r="BK46" s="1"/>
      <c r="BL46" s="112"/>
      <c r="BM46" s="112"/>
    </row>
    <row r="47" spans="1:65" s="83" customFormat="1" x14ac:dyDescent="0.25">
      <c r="B47" s="83" t="s">
        <v>402</v>
      </c>
      <c r="C47" s="83">
        <v>5</v>
      </c>
      <c r="D47" s="83">
        <f>AVERAGE(G24:G28,K24:K28,O24:O29,S24:S28,W24:W28,AA24:AA28)</f>
        <v>3.3870967741935485</v>
      </c>
      <c r="E47" s="83">
        <f>STDEV(G24:G28,K24:K28,O24:O28,S24:S28,W24:W28,AA24:AA28)</f>
        <v>0.58303210613276624</v>
      </c>
      <c r="H47" s="5"/>
      <c r="I47" s="112"/>
      <c r="J47" s="112"/>
      <c r="K47" s="112"/>
      <c r="L47" s="18"/>
      <c r="M47" s="18"/>
      <c r="N47" s="112"/>
      <c r="O47" s="112"/>
      <c r="P47" s="153" t="s">
        <v>483</v>
      </c>
      <c r="Q47" s="33">
        <v>1</v>
      </c>
      <c r="R47" s="33"/>
      <c r="S47" s="33"/>
      <c r="T47" s="33"/>
      <c r="U47" s="33"/>
      <c r="V47" s="71"/>
      <c r="W47" s="84"/>
      <c r="X47" s="43"/>
      <c r="AE47" s="88"/>
      <c r="AF47" s="88"/>
      <c r="AG47" s="88"/>
      <c r="AH47" s="1"/>
      <c r="AI47" s="1"/>
      <c r="AJ47" s="1"/>
      <c r="AK47" s="88"/>
      <c r="AW47" s="167"/>
      <c r="AX47" s="148" t="s">
        <v>510</v>
      </c>
      <c r="AY47" s="148"/>
      <c r="AZ47" s="168">
        <v>0.74511768866890515</v>
      </c>
      <c r="BA47" s="169" t="s">
        <v>513</v>
      </c>
      <c r="BC47" s="170"/>
      <c r="BD47" s="148" t="s">
        <v>510</v>
      </c>
      <c r="BE47" s="89"/>
      <c r="BF47" s="89">
        <v>0.67243027726357329</v>
      </c>
      <c r="BG47" s="145" t="s">
        <v>513</v>
      </c>
      <c r="BH47" s="114"/>
      <c r="BI47" s="5"/>
      <c r="BK47" s="1"/>
      <c r="BL47" s="112"/>
      <c r="BM47" s="1"/>
    </row>
    <row r="48" spans="1:65" x14ac:dyDescent="0.25">
      <c r="B48" s="5" t="s">
        <v>408</v>
      </c>
      <c r="C48" s="5">
        <v>13</v>
      </c>
      <c r="D48" s="96">
        <f>AVERAGE(G29:G41,AA29:AA41,K29:K30,K32:K41,O29:O30,O32:O41,S29:S30,S32:S41,W29:W30,W32:W41)</f>
        <v>3.6985135135135137</v>
      </c>
      <c r="E48" s="96">
        <f>STDEV(G29:G41,AA29:AA41,K29:K30,O29:O30,W29:W30,K32:K41,O32:O41,S32:S41,W32:W41,S29:S30)</f>
        <v>0.52398547096983961</v>
      </c>
      <c r="I48" s="112"/>
      <c r="J48" s="112"/>
      <c r="K48" s="112"/>
      <c r="L48" s="18"/>
      <c r="M48" s="18"/>
      <c r="N48" s="112"/>
      <c r="O48" s="112"/>
      <c r="P48" s="153" t="s">
        <v>484</v>
      </c>
      <c r="Q48" s="33">
        <v>0.51550154656860592</v>
      </c>
      <c r="R48" s="33">
        <v>1</v>
      </c>
      <c r="S48" s="33"/>
      <c r="T48" s="33"/>
      <c r="U48" s="33"/>
      <c r="V48" s="71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88"/>
      <c r="AH48" s="1"/>
      <c r="AI48" s="1"/>
      <c r="AJ48" s="1"/>
      <c r="AK48" s="88"/>
      <c r="AN48" s="60"/>
      <c r="AS48" s="18"/>
      <c r="AT48" s="18"/>
      <c r="AU48" s="18"/>
      <c r="AV48" s="5"/>
      <c r="AW48" s="167"/>
      <c r="AX48" s="148" t="s">
        <v>511</v>
      </c>
      <c r="AY48" s="148"/>
      <c r="AZ48" s="166">
        <v>0.54395170823612049</v>
      </c>
      <c r="BA48" s="171" t="s">
        <v>516</v>
      </c>
      <c r="BC48" s="167"/>
      <c r="BD48" s="145" t="s">
        <v>511</v>
      </c>
      <c r="BE48" s="89"/>
      <c r="BF48" s="89">
        <v>0.5738951068409478</v>
      </c>
      <c r="BG48" s="146" t="s">
        <v>516</v>
      </c>
      <c r="BK48" s="112"/>
      <c r="BL48" s="112"/>
      <c r="BM48" s="112"/>
    </row>
    <row r="49" spans="4:65" ht="17.25" customHeight="1" x14ac:dyDescent="0.25">
      <c r="D49" s="266"/>
      <c r="E49" s="266"/>
      <c r="I49" s="112"/>
      <c r="J49" s="112"/>
      <c r="K49" s="112"/>
      <c r="L49" s="18"/>
      <c r="M49" s="18"/>
      <c r="N49" s="112"/>
      <c r="O49" s="112"/>
      <c r="P49" s="153" t="s">
        <v>485</v>
      </c>
      <c r="Q49" s="33">
        <v>0.20531457865931613</v>
      </c>
      <c r="R49" s="33">
        <v>0.36794196560769149</v>
      </c>
      <c r="S49" s="33">
        <v>1</v>
      </c>
      <c r="T49" s="33"/>
      <c r="U49" s="33"/>
      <c r="V49" s="71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88"/>
      <c r="AH49" s="88"/>
      <c r="AI49" s="88"/>
      <c r="AJ49" s="88"/>
      <c r="AK49" s="88"/>
      <c r="AN49" s="60"/>
      <c r="AS49" s="18"/>
      <c r="AT49" s="18"/>
      <c r="AU49" s="18"/>
      <c r="AV49" s="88"/>
      <c r="AX49" s="184" t="s">
        <v>512</v>
      </c>
      <c r="AY49" s="184"/>
      <c r="AZ49" s="166">
        <v>0.7046226968556617</v>
      </c>
      <c r="BA49" s="166"/>
      <c r="BB49" s="88"/>
      <c r="BC49" s="1"/>
      <c r="BD49" s="160" t="s">
        <v>512</v>
      </c>
      <c r="BE49" s="159"/>
      <c r="BF49" s="159">
        <v>0.72926728642399108</v>
      </c>
      <c r="BK49" s="112"/>
      <c r="BL49" s="112"/>
      <c r="BM49" s="112"/>
    </row>
    <row r="50" spans="4:65" x14ac:dyDescent="0.25">
      <c r="I50" s="112"/>
      <c r="J50" s="112"/>
      <c r="K50" s="112"/>
      <c r="L50" s="18"/>
      <c r="M50" s="18"/>
      <c r="N50" s="112"/>
      <c r="O50" s="112"/>
      <c r="P50" s="153" t="s">
        <v>486</v>
      </c>
      <c r="Q50" s="33">
        <v>0.48174876504983666</v>
      </c>
      <c r="R50" s="33">
        <v>0.44001348286673336</v>
      </c>
      <c r="S50" s="33">
        <v>0.21426211184809535</v>
      </c>
      <c r="T50" s="33">
        <v>1</v>
      </c>
      <c r="U50" s="33"/>
      <c r="V50" s="71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88"/>
      <c r="AH50" s="88"/>
      <c r="AI50" s="88"/>
      <c r="AJ50" s="88"/>
      <c r="AK50" s="88"/>
      <c r="AN50" s="60"/>
      <c r="AS50" s="19"/>
      <c r="AT50" s="88"/>
      <c r="AV50" s="5"/>
      <c r="AW50" s="88"/>
      <c r="AX50" s="184"/>
      <c r="AY50" s="184"/>
      <c r="AZ50" s="166"/>
      <c r="BA50" s="166"/>
      <c r="BB50" s="249"/>
      <c r="BC50" s="88"/>
      <c r="BD50" s="160"/>
      <c r="BE50" s="159"/>
      <c r="BF50" s="159"/>
      <c r="BK50" s="42"/>
      <c r="BL50" s="112"/>
      <c r="BM50" s="112"/>
    </row>
    <row r="51" spans="4:65" ht="15.75" thickBot="1" x14ac:dyDescent="0.3">
      <c r="I51" s="112"/>
      <c r="J51" s="112"/>
      <c r="K51" s="112"/>
      <c r="L51" s="18"/>
      <c r="M51" s="18"/>
      <c r="N51" s="112"/>
      <c r="O51" s="112"/>
      <c r="P51" s="153" t="s">
        <v>487</v>
      </c>
      <c r="Q51" s="33">
        <v>0.21569420821249574</v>
      </c>
      <c r="R51" s="33">
        <v>0.11031736851581674</v>
      </c>
      <c r="S51" s="33">
        <v>0.35824105140147577</v>
      </c>
      <c r="T51" s="33">
        <v>-0.10215410493012025</v>
      </c>
      <c r="U51" s="33">
        <v>1</v>
      </c>
      <c r="V51" s="71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88"/>
      <c r="AH51" s="33"/>
      <c r="AI51" s="33"/>
      <c r="AJ51" s="33"/>
      <c r="AK51" s="88"/>
      <c r="AN51" s="60"/>
      <c r="AS51" s="19"/>
      <c r="AT51" s="88"/>
      <c r="AV51" s="5"/>
      <c r="AW51" s="88"/>
      <c r="AX51" s="145" t="s">
        <v>655</v>
      </c>
      <c r="AY51" s="88"/>
      <c r="AZ51" s="88"/>
      <c r="BB51" s="88"/>
      <c r="BC51" s="88"/>
      <c r="BD51" s="145" t="s">
        <v>657</v>
      </c>
      <c r="BK51" s="42"/>
      <c r="BL51" s="112"/>
      <c r="BM51" s="112"/>
    </row>
    <row r="52" spans="4:65" x14ac:dyDescent="0.25">
      <c r="I52" s="112"/>
      <c r="J52" s="112"/>
      <c r="K52" s="112"/>
      <c r="L52" s="18"/>
      <c r="M52" s="18"/>
      <c r="N52" s="112"/>
      <c r="O52" s="112"/>
      <c r="P52" s="154" t="s">
        <v>653</v>
      </c>
      <c r="Q52" s="35">
        <v>0.50279852905359246</v>
      </c>
      <c r="R52" s="35">
        <v>0.41119663264225631</v>
      </c>
      <c r="S52" s="35">
        <v>0.17661009566675828</v>
      </c>
      <c r="T52" s="35">
        <v>9.0855071277495814E-2</v>
      </c>
      <c r="U52" s="35">
        <v>0.29163944963843413</v>
      </c>
      <c r="V52" s="86">
        <v>1</v>
      </c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88"/>
      <c r="AH52" s="33"/>
      <c r="AI52" s="33"/>
      <c r="AJ52" s="33"/>
      <c r="AK52" s="88"/>
      <c r="AN52" s="60"/>
      <c r="AS52" s="19"/>
      <c r="AT52" s="88"/>
      <c r="AV52" s="5"/>
      <c r="AW52" s="88"/>
      <c r="AX52" s="12"/>
      <c r="AY52" s="12" t="s">
        <v>256</v>
      </c>
      <c r="AZ52" s="12" t="s">
        <v>244</v>
      </c>
      <c r="BA52" s="36"/>
      <c r="BB52" s="88"/>
      <c r="BC52" s="88"/>
      <c r="BD52" s="12"/>
      <c r="BE52" s="12" t="s">
        <v>658</v>
      </c>
      <c r="BF52" s="12" t="s">
        <v>285</v>
      </c>
      <c r="BK52" s="42"/>
      <c r="BL52" s="112"/>
      <c r="BM52" s="112"/>
    </row>
    <row r="53" spans="4:65" x14ac:dyDescent="0.25">
      <c r="I53" s="112"/>
      <c r="J53" s="112"/>
      <c r="K53" s="112"/>
      <c r="L53" s="18"/>
      <c r="M53" s="18"/>
      <c r="N53" s="112"/>
      <c r="O53" s="112"/>
      <c r="P53" s="43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88"/>
      <c r="AH53" s="33"/>
      <c r="AI53" s="33"/>
      <c r="AJ53" s="33"/>
      <c r="AK53" s="88"/>
      <c r="AN53" s="60"/>
      <c r="AS53" s="19"/>
      <c r="AT53" s="88"/>
      <c r="AV53" s="5"/>
      <c r="AW53" s="88"/>
      <c r="AX53" s="1" t="s">
        <v>256</v>
      </c>
      <c r="AY53" s="1">
        <v>1</v>
      </c>
      <c r="AZ53" s="1"/>
      <c r="BA53" s="1"/>
      <c r="BB53" s="88"/>
      <c r="BC53" s="88"/>
      <c r="BD53" s="1" t="s">
        <v>658</v>
      </c>
      <c r="BE53" s="1">
        <v>1</v>
      </c>
      <c r="BF53" s="1"/>
      <c r="BK53" s="42"/>
      <c r="BL53" s="112"/>
      <c r="BM53" s="112"/>
    </row>
    <row r="54" spans="4:65" ht="15.75" thickBot="1" x14ac:dyDescent="0.3">
      <c r="I54" s="112"/>
      <c r="J54" s="112"/>
      <c r="K54" s="112"/>
      <c r="L54" s="18"/>
      <c r="M54" s="18"/>
      <c r="N54" s="112"/>
      <c r="O54" s="112"/>
      <c r="P54" s="43" t="s">
        <v>510</v>
      </c>
      <c r="S54" s="310">
        <v>0.66750385137399026</v>
      </c>
      <c r="T54" s="310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88"/>
      <c r="AH54" s="88"/>
      <c r="AI54" s="88"/>
      <c r="AJ54" s="88"/>
      <c r="AK54" s="88"/>
      <c r="AN54" s="60"/>
      <c r="AS54" s="19"/>
      <c r="AT54" s="88"/>
      <c r="AV54" s="5"/>
      <c r="AX54" s="2" t="s">
        <v>244</v>
      </c>
      <c r="AY54" s="2">
        <v>0.33036146907463237</v>
      </c>
      <c r="AZ54" s="2">
        <v>1</v>
      </c>
      <c r="BA54" s="1"/>
      <c r="BB54" s="88"/>
      <c r="BD54" s="2" t="s">
        <v>285</v>
      </c>
      <c r="BE54" s="2">
        <v>0.21849149605702048</v>
      </c>
      <c r="BF54" s="2">
        <v>1</v>
      </c>
      <c r="BK54" s="42"/>
      <c r="BL54" s="112"/>
      <c r="BM54" s="112"/>
    </row>
    <row r="55" spans="4:65" x14ac:dyDescent="0.25">
      <c r="I55" s="112"/>
      <c r="J55" s="112"/>
      <c r="K55" s="112"/>
      <c r="L55" s="18"/>
      <c r="M55" s="18"/>
      <c r="N55" s="112"/>
      <c r="O55" s="112"/>
      <c r="P55" s="43" t="s">
        <v>511</v>
      </c>
      <c r="S55" s="310">
        <v>0.49769768131702163</v>
      </c>
      <c r="T55" s="310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88"/>
      <c r="AH55" s="88"/>
      <c r="AI55" s="88"/>
      <c r="AJ55" s="88"/>
      <c r="AK55" s="88"/>
      <c r="AN55" s="60"/>
      <c r="AS55" s="19"/>
      <c r="AT55" s="88"/>
      <c r="AV55" s="5"/>
      <c r="AX55" s="173" t="s">
        <v>656</v>
      </c>
      <c r="AY55" s="1">
        <v>6.9503436593342016E-2</v>
      </c>
      <c r="AZ55" s="311" t="s">
        <v>660</v>
      </c>
      <c r="BA55" s="311"/>
      <c r="BB55" s="311"/>
      <c r="BD55" s="173" t="s">
        <v>659</v>
      </c>
      <c r="BE55" s="88">
        <v>0.23766184065966162</v>
      </c>
      <c r="BF55" s="5" t="s">
        <v>661</v>
      </c>
      <c r="BK55" s="42"/>
      <c r="BL55" s="112"/>
      <c r="BM55" s="112"/>
    </row>
    <row r="56" spans="4:65" x14ac:dyDescent="0.25">
      <c r="I56" s="112"/>
      <c r="J56" s="112"/>
      <c r="K56" s="112"/>
      <c r="L56" s="18"/>
      <c r="M56" s="18"/>
      <c r="N56" s="112"/>
      <c r="O56" s="112"/>
      <c r="P56" s="43" t="s">
        <v>512</v>
      </c>
      <c r="S56" s="310">
        <v>0.66461701520344774</v>
      </c>
      <c r="T56" s="310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88"/>
      <c r="AH56" s="88"/>
      <c r="AI56" s="88"/>
      <c r="AJ56" s="88"/>
      <c r="AK56" s="88"/>
      <c r="AN56" s="60"/>
      <c r="AS56" s="19"/>
      <c r="AV56" s="5"/>
      <c r="BB56" s="5"/>
      <c r="BC56" s="19"/>
      <c r="BD56" s="88"/>
      <c r="BE56" s="88"/>
      <c r="BI56"/>
      <c r="BJ56" s="42"/>
      <c r="BK56" s="112"/>
      <c r="BL56" s="112"/>
    </row>
    <row r="57" spans="4:65" x14ac:dyDescent="0.25">
      <c r="I57" s="112"/>
      <c r="J57" s="112"/>
      <c r="K57" s="112"/>
      <c r="L57" s="18"/>
      <c r="M57" s="18"/>
      <c r="N57" s="112"/>
      <c r="O57" s="112"/>
      <c r="P57" s="43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88"/>
      <c r="AH57" s="88"/>
      <c r="AI57" s="88"/>
      <c r="AJ57" s="88"/>
      <c r="AK57" s="88"/>
      <c r="AN57" s="60"/>
      <c r="AR57" s="33"/>
      <c r="AS57" s="33"/>
      <c r="AT57" s="33"/>
      <c r="AU57" s="33"/>
      <c r="AV57" s="33"/>
      <c r="AW57" s="33"/>
      <c r="AX57" s="165"/>
      <c r="AY57" s="165"/>
      <c r="AZ57" s="112"/>
      <c r="BA57" s="178"/>
      <c r="BB57" s="112"/>
      <c r="BC57" s="112"/>
      <c r="BD57" s="19"/>
      <c r="BI57"/>
      <c r="BJ57" s="42"/>
      <c r="BK57" s="112"/>
      <c r="BL57" s="112"/>
    </row>
    <row r="58" spans="4:65" x14ac:dyDescent="0.25">
      <c r="I58" s="112"/>
      <c r="J58" s="112"/>
      <c r="K58" s="112"/>
      <c r="L58" s="18"/>
      <c r="M58" s="18"/>
      <c r="N58" s="112"/>
      <c r="O58" s="112"/>
      <c r="P58" s="43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88"/>
      <c r="AH58" s="88"/>
      <c r="AI58" s="88"/>
      <c r="AJ58" s="88"/>
      <c r="AK58" s="88"/>
      <c r="AN58" s="60"/>
      <c r="AR58" s="33"/>
      <c r="AS58" s="33"/>
      <c r="AT58" s="33"/>
      <c r="AU58" s="33"/>
      <c r="AV58" s="33"/>
      <c r="AW58" s="33"/>
      <c r="AX58" s="165"/>
      <c r="AY58" s="165"/>
      <c r="AZ58"/>
      <c r="BA58"/>
      <c r="BB58"/>
      <c r="BC58" s="112"/>
      <c r="BD58" s="165"/>
      <c r="BI58"/>
      <c r="BJ58" s="42"/>
      <c r="BK58" s="112"/>
      <c r="BL58" s="112"/>
    </row>
    <row r="59" spans="4:65" x14ac:dyDescent="0.25">
      <c r="I59" s="112"/>
      <c r="J59" s="112"/>
      <c r="K59" s="112"/>
      <c r="L59" s="18"/>
      <c r="M59" s="18"/>
      <c r="N59" s="112"/>
      <c r="O59" s="112"/>
      <c r="P59" s="43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88"/>
      <c r="AH59" s="88"/>
      <c r="AI59" s="88"/>
      <c r="AJ59" s="88"/>
      <c r="AK59" s="88"/>
      <c r="AN59" s="60"/>
      <c r="AR59" s="174"/>
      <c r="AS59" s="174"/>
      <c r="AT59" s="33"/>
      <c r="AU59" s="33"/>
      <c r="AV59" s="33"/>
      <c r="AW59" s="33"/>
      <c r="AX59" s="165"/>
      <c r="AY59" s="165"/>
      <c r="AZ59"/>
      <c r="BA59"/>
      <c r="BB59"/>
      <c r="BC59" s="112"/>
      <c r="BD59" s="165"/>
      <c r="BI59"/>
      <c r="BJ59" s="42"/>
      <c r="BK59" s="112"/>
      <c r="BL59" s="112"/>
    </row>
    <row r="60" spans="4:65" x14ac:dyDescent="0.25">
      <c r="I60" s="112"/>
      <c r="J60" s="112"/>
      <c r="K60" s="112"/>
      <c r="L60" s="18"/>
      <c r="M60" s="18"/>
      <c r="N60" s="112"/>
      <c r="O60" s="112"/>
      <c r="P60" s="43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88"/>
      <c r="AH60" s="88"/>
      <c r="AI60" s="88"/>
      <c r="AJ60" s="88"/>
      <c r="AK60" s="88"/>
      <c r="AN60" s="60"/>
      <c r="AR60" s="1"/>
      <c r="AS60" s="1"/>
      <c r="AT60" s="33"/>
      <c r="AU60" s="33"/>
      <c r="AV60" s="33"/>
      <c r="AW60" s="33"/>
      <c r="AX60" s="165"/>
      <c r="AY60" s="165"/>
      <c r="AZ60"/>
      <c r="BA60"/>
      <c r="BB60"/>
      <c r="BC60" s="112"/>
      <c r="BD60" s="165"/>
      <c r="BI60"/>
      <c r="BJ60" s="42"/>
      <c r="BK60" s="112"/>
      <c r="BL60" s="112"/>
    </row>
    <row r="61" spans="4:65" x14ac:dyDescent="0.25">
      <c r="I61" s="112"/>
      <c r="J61" s="112"/>
      <c r="K61" s="112"/>
      <c r="L61" s="18"/>
      <c r="M61" s="18"/>
      <c r="N61" s="112"/>
      <c r="O61" s="112"/>
      <c r="P61" s="43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88"/>
      <c r="AH61" s="88"/>
      <c r="AI61" s="88"/>
      <c r="AJ61" s="88"/>
      <c r="AK61" s="88"/>
      <c r="AN61" s="60"/>
      <c r="AR61" s="1"/>
      <c r="AS61" s="1"/>
      <c r="AT61" s="33"/>
      <c r="AU61" s="33"/>
      <c r="AV61" s="33"/>
      <c r="AW61" s="33"/>
      <c r="AX61" s="165"/>
      <c r="AY61" s="165"/>
      <c r="AZ61" s="33"/>
      <c r="BA61" s="180"/>
      <c r="BB61" s="181"/>
      <c r="BC61" s="165"/>
      <c r="BD61" s="179"/>
      <c r="BI61"/>
      <c r="BJ61" s="42"/>
      <c r="BK61" s="112"/>
      <c r="BL61" s="112"/>
    </row>
    <row r="62" spans="4:65" x14ac:dyDescent="0.25">
      <c r="I62" s="112"/>
      <c r="J62" s="112"/>
      <c r="K62" s="112"/>
      <c r="L62" s="18"/>
      <c r="M62" s="18"/>
      <c r="N62" s="112"/>
      <c r="O62" s="112"/>
      <c r="P62" s="43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88"/>
      <c r="AH62" s="88"/>
      <c r="AI62" s="88"/>
      <c r="AJ62" s="88"/>
      <c r="AK62" s="88"/>
      <c r="AN62" s="60"/>
      <c r="AR62" s="1"/>
      <c r="AS62" s="1"/>
      <c r="AT62" s="33"/>
      <c r="AU62" s="33"/>
      <c r="AV62" s="33"/>
      <c r="AW62" s="33"/>
      <c r="AX62" s="165"/>
      <c r="AY62" s="165"/>
      <c r="AZ62" s="33"/>
      <c r="BA62" s="180"/>
      <c r="BB62" s="180"/>
      <c r="BC62" s="165"/>
      <c r="BD62" s="179"/>
      <c r="BI62"/>
      <c r="BJ62" s="42"/>
      <c r="BK62" s="112"/>
      <c r="BL62" s="112"/>
    </row>
    <row r="63" spans="4:65" x14ac:dyDescent="0.25">
      <c r="I63" s="112"/>
      <c r="J63" s="112"/>
      <c r="K63" s="112"/>
      <c r="L63" s="18"/>
      <c r="M63" s="18"/>
      <c r="N63" s="112"/>
      <c r="O63" s="112"/>
      <c r="P63" s="43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88"/>
      <c r="AH63" s="88"/>
      <c r="AI63" s="88"/>
      <c r="AJ63" s="88"/>
      <c r="AK63" s="88"/>
      <c r="AN63" s="60"/>
      <c r="AR63" s="1"/>
      <c r="AS63" s="1"/>
      <c r="AT63" s="33"/>
      <c r="AU63" s="33"/>
      <c r="AV63" s="33"/>
      <c r="AW63" s="33"/>
      <c r="AX63" s="165"/>
      <c r="AY63" s="165"/>
      <c r="AZ63" s="33"/>
      <c r="BA63" s="180"/>
      <c r="BB63" s="180"/>
      <c r="BC63" s="165"/>
      <c r="BD63" s="179"/>
      <c r="BI63"/>
      <c r="BJ63" s="42"/>
      <c r="BK63" s="112"/>
      <c r="BL63" s="112"/>
    </row>
    <row r="64" spans="4:65" x14ac:dyDescent="0.25">
      <c r="I64" s="112"/>
      <c r="J64" s="112"/>
      <c r="K64" s="112"/>
      <c r="L64" s="18"/>
      <c r="M64" s="18"/>
      <c r="N64" s="112"/>
      <c r="O64" s="112"/>
      <c r="P64" s="43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88"/>
      <c r="AH64" s="88"/>
      <c r="AI64" s="88"/>
      <c r="AJ64" s="88"/>
      <c r="AK64" s="88"/>
      <c r="AN64" s="60"/>
      <c r="AR64" s="1"/>
      <c r="AS64" s="1"/>
      <c r="AT64" s="33"/>
      <c r="AU64" s="33"/>
      <c r="AV64" s="33"/>
      <c r="AW64" s="33"/>
      <c r="AX64" s="165"/>
      <c r="AY64" s="165"/>
      <c r="AZ64" s="33"/>
      <c r="BA64" s="180"/>
      <c r="BB64" s="180"/>
      <c r="BC64" s="165"/>
      <c r="BD64" s="165"/>
      <c r="BI64"/>
      <c r="BJ64" s="42"/>
      <c r="BK64" s="112"/>
      <c r="BL64" s="112"/>
    </row>
    <row r="65" spans="9:64" x14ac:dyDescent="0.25">
      <c r="I65" s="112"/>
      <c r="J65" s="112"/>
      <c r="K65" s="112"/>
      <c r="L65" s="18"/>
      <c r="M65" s="18"/>
      <c r="N65" s="112"/>
      <c r="O65" s="112"/>
      <c r="P65" s="43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I65" s="5"/>
      <c r="AN65" s="60"/>
      <c r="AR65" s="33"/>
      <c r="AS65" s="33"/>
      <c r="AT65" s="33"/>
      <c r="AU65" s="33"/>
      <c r="AV65" s="33"/>
      <c r="AW65" s="33"/>
      <c r="AX65" s="165"/>
      <c r="AY65" s="165"/>
      <c r="AZ65" s="33"/>
      <c r="BA65" s="180"/>
      <c r="BB65" s="180"/>
      <c r="BC65" s="165"/>
      <c r="BD65" s="165"/>
      <c r="BI65"/>
      <c r="BJ65" s="42"/>
      <c r="BK65" s="112"/>
      <c r="BL65" s="112"/>
    </row>
    <row r="66" spans="9:64" x14ac:dyDescent="0.25">
      <c r="I66" s="112"/>
      <c r="J66" s="112"/>
      <c r="K66" s="112"/>
      <c r="L66" s="18"/>
      <c r="M66" s="18"/>
      <c r="N66" s="112"/>
      <c r="O66" s="112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I66" s="5"/>
      <c r="AN66" s="60"/>
      <c r="AR66" s="33"/>
      <c r="AS66" s="33"/>
      <c r="AT66" s="33"/>
      <c r="AU66" s="33"/>
      <c r="AV66" s="33"/>
      <c r="AW66" s="33"/>
      <c r="AX66" s="165"/>
      <c r="AY66" s="165"/>
      <c r="AZ66" s="33"/>
      <c r="BA66" s="180"/>
      <c r="BB66" s="180"/>
      <c r="BC66" s="165"/>
      <c r="BD66" s="165"/>
      <c r="BI66"/>
      <c r="BJ66" s="42"/>
      <c r="BK66" s="112"/>
      <c r="BL66" s="112"/>
    </row>
    <row r="67" spans="9:64" x14ac:dyDescent="0.25">
      <c r="I67" s="112"/>
      <c r="J67" s="112"/>
      <c r="K67" s="112"/>
      <c r="L67" s="18"/>
      <c r="M67" s="18"/>
      <c r="N67" s="112"/>
      <c r="O67" s="112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I67" s="5"/>
      <c r="AN67" s="60"/>
      <c r="AR67" s="36"/>
      <c r="AS67" s="36"/>
      <c r="AT67" s="36"/>
      <c r="AU67" s="36"/>
      <c r="AV67" s="36"/>
      <c r="AW67" s="36"/>
      <c r="AX67" s="165"/>
      <c r="AY67" s="165"/>
      <c r="AZ67" s="33"/>
      <c r="BA67" s="180"/>
      <c r="BB67" s="180"/>
      <c r="BC67" s="165"/>
      <c r="BD67" s="165"/>
      <c r="BI67"/>
      <c r="BJ67" s="42"/>
      <c r="BK67" s="112"/>
      <c r="BL67" s="112"/>
    </row>
    <row r="68" spans="9:64" x14ac:dyDescent="0.25">
      <c r="I68" s="112"/>
      <c r="J68" s="112"/>
      <c r="K68" s="112"/>
      <c r="L68" s="18"/>
      <c r="M68" s="18"/>
      <c r="N68" s="112"/>
      <c r="O68" s="112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I68" s="5"/>
      <c r="AN68" s="60"/>
      <c r="AR68" s="1"/>
      <c r="AS68" s="1"/>
      <c r="AT68" s="1"/>
      <c r="AU68" s="1"/>
      <c r="AV68" s="1"/>
      <c r="AW68" s="1"/>
      <c r="AX68" s="165"/>
      <c r="AY68" s="165"/>
      <c r="AZ68" s="33"/>
      <c r="BA68" s="180"/>
      <c r="BB68" s="180"/>
      <c r="BC68" s="175"/>
      <c r="BD68" s="165"/>
      <c r="BI68"/>
      <c r="BJ68" s="42"/>
      <c r="BK68" s="112"/>
      <c r="BL68" s="112"/>
    </row>
    <row r="69" spans="9:64" ht="14.45" customHeight="1" x14ac:dyDescent="0.25">
      <c r="I69" s="112"/>
      <c r="J69" s="112"/>
      <c r="K69" s="112"/>
      <c r="L69" s="18"/>
      <c r="M69" s="18"/>
      <c r="N69" s="112"/>
      <c r="O69" s="112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I69" s="5"/>
      <c r="AN69" s="60"/>
      <c r="AR69" s="1"/>
      <c r="AS69" s="1"/>
      <c r="AT69" s="1"/>
      <c r="AU69" s="1"/>
      <c r="AV69" s="1"/>
      <c r="AW69" s="1"/>
      <c r="AX69" s="175"/>
      <c r="AY69" s="175"/>
      <c r="AZ69" s="33"/>
      <c r="BA69" s="180"/>
      <c r="BB69" s="180"/>
      <c r="BC69" s="176"/>
      <c r="BD69" s="175"/>
      <c r="BI69"/>
      <c r="BJ69" s="42"/>
      <c r="BK69" s="112"/>
      <c r="BL69" s="112"/>
    </row>
    <row r="70" spans="9:64" ht="14.45" customHeight="1" x14ac:dyDescent="0.25">
      <c r="I70" s="112"/>
      <c r="J70" s="112"/>
      <c r="K70" s="112"/>
      <c r="L70" s="18"/>
      <c r="M70" s="18"/>
      <c r="N70" s="112"/>
      <c r="O70" s="112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I70" s="5"/>
      <c r="AN70" s="60"/>
      <c r="AR70" s="1"/>
      <c r="AS70" s="1"/>
      <c r="AT70" s="1"/>
      <c r="AU70" s="1"/>
      <c r="AV70" s="1"/>
      <c r="AW70" s="1"/>
      <c r="AX70" s="176"/>
      <c r="AY70" s="176"/>
      <c r="AZ70" s="33"/>
      <c r="BA70" s="180"/>
      <c r="BB70" s="181"/>
      <c r="BC70" s="165"/>
      <c r="BD70" s="176"/>
      <c r="BI70"/>
      <c r="BJ70" s="42"/>
      <c r="BK70" s="112"/>
      <c r="BL70" s="112"/>
    </row>
    <row r="71" spans="9:64" ht="14.45" customHeight="1" x14ac:dyDescent="0.25">
      <c r="I71" s="112"/>
      <c r="J71" s="112"/>
      <c r="K71" s="112"/>
      <c r="L71" s="18"/>
      <c r="M71" s="18"/>
      <c r="N71" s="112"/>
      <c r="O71" s="112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I71" s="5"/>
      <c r="AN71" s="60"/>
      <c r="AR71" s="33"/>
      <c r="AS71" s="33"/>
      <c r="AT71" s="33"/>
      <c r="AU71" s="33"/>
      <c r="AV71" s="33"/>
      <c r="AW71" s="33"/>
      <c r="AX71" s="165"/>
      <c r="AY71" s="165"/>
      <c r="AZ71" s="33"/>
      <c r="BA71" s="180"/>
      <c r="BB71" s="180"/>
      <c r="BC71" s="177"/>
      <c r="BD71" s="165"/>
      <c r="BI71"/>
      <c r="BJ71" s="42"/>
      <c r="BK71" s="112"/>
      <c r="BL71" s="112"/>
    </row>
    <row r="72" spans="9:64" ht="14.45" customHeight="1" x14ac:dyDescent="0.25">
      <c r="I72" s="112"/>
      <c r="J72" s="112"/>
      <c r="K72" s="112"/>
      <c r="L72" s="18"/>
      <c r="M72" s="18"/>
      <c r="N72" s="112"/>
      <c r="O72" s="112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I72" s="5"/>
      <c r="AN72" s="60"/>
      <c r="AR72" s="36"/>
      <c r="AS72" s="36"/>
      <c r="AT72" s="36"/>
      <c r="AU72" s="36"/>
      <c r="AV72" s="36"/>
      <c r="AW72" s="36"/>
      <c r="AX72" s="165"/>
      <c r="AY72" s="165"/>
      <c r="AZ72" s="33"/>
      <c r="BA72" s="180"/>
      <c r="BB72" s="180"/>
      <c r="BC72" s="177"/>
      <c r="BD72" s="177"/>
      <c r="BI72"/>
      <c r="BJ72" s="42"/>
      <c r="BK72" s="112"/>
      <c r="BL72" s="112"/>
    </row>
    <row r="73" spans="9:64" ht="14.45" customHeight="1" x14ac:dyDescent="0.25">
      <c r="I73" s="112"/>
      <c r="J73" s="112"/>
      <c r="K73" s="112"/>
      <c r="L73" s="18"/>
      <c r="M73" s="18"/>
      <c r="N73" s="112"/>
      <c r="O73" s="112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I73" s="5"/>
      <c r="AN73" s="60"/>
      <c r="AR73" s="1"/>
      <c r="AS73" s="1"/>
      <c r="AT73" s="1"/>
      <c r="AU73" s="1"/>
      <c r="AV73" s="1"/>
      <c r="AW73" s="1"/>
      <c r="AX73" s="165"/>
      <c r="AY73" s="165"/>
      <c r="AZ73" s="36"/>
      <c r="BA73" s="182"/>
      <c r="BB73" s="182"/>
      <c r="BC73" s="165"/>
      <c r="BD73" s="177"/>
      <c r="BI73"/>
      <c r="BJ73" s="42"/>
      <c r="BK73" s="112"/>
      <c r="BL73" s="112"/>
    </row>
    <row r="74" spans="9:64" ht="14.45" customHeight="1" x14ac:dyDescent="0.25">
      <c r="I74" s="112"/>
      <c r="J74" s="112"/>
      <c r="K74" s="112"/>
      <c r="L74" s="18"/>
      <c r="M74" s="18"/>
      <c r="N74" s="112"/>
      <c r="O74" s="112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I74" s="5"/>
      <c r="AN74" s="60"/>
      <c r="AR74" s="1"/>
      <c r="AS74" s="1"/>
      <c r="AT74" s="1"/>
      <c r="AU74" s="1"/>
      <c r="AV74" s="1"/>
      <c r="AW74" s="1"/>
      <c r="AX74" s="165"/>
      <c r="AY74" s="165"/>
      <c r="AZ74" s="1"/>
      <c r="BA74" s="183"/>
      <c r="BB74" s="183"/>
      <c r="BC74" s="165"/>
      <c r="BD74" s="165"/>
      <c r="BI74"/>
      <c r="BJ74" s="42"/>
      <c r="BK74" s="112"/>
      <c r="BL74" s="112"/>
    </row>
    <row r="75" spans="9:64" ht="14.45" customHeight="1" x14ac:dyDescent="0.25">
      <c r="I75" s="112"/>
      <c r="J75" s="112"/>
      <c r="K75" s="112"/>
      <c r="L75" s="18"/>
      <c r="M75" s="18"/>
      <c r="N75" s="112"/>
      <c r="O75" s="112"/>
      <c r="P75" s="46"/>
      <c r="Q75" s="46"/>
      <c r="R75" s="46"/>
      <c r="S75" s="46"/>
      <c r="T75" s="92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I75" s="5"/>
      <c r="AN75" s="60"/>
      <c r="AR75" s="33"/>
      <c r="AS75" s="33"/>
      <c r="AT75" s="33"/>
      <c r="AU75" s="33"/>
      <c r="AV75" s="33"/>
      <c r="AW75" s="33"/>
      <c r="AX75" s="165"/>
      <c r="AY75" s="165"/>
      <c r="AZ75" s="1"/>
      <c r="BA75" s="180"/>
      <c r="BB75" s="180"/>
      <c r="BC75" s="165"/>
      <c r="BD75" s="165"/>
      <c r="BI75"/>
      <c r="BJ75" s="42"/>
      <c r="BK75" s="112"/>
      <c r="BL75" s="112"/>
    </row>
    <row r="76" spans="9:64" ht="14.45" customHeight="1" x14ac:dyDescent="0.25">
      <c r="I76" s="112"/>
      <c r="J76" s="112"/>
      <c r="K76" s="112"/>
      <c r="L76" s="112"/>
      <c r="M76" s="112"/>
      <c r="N76" s="112"/>
      <c r="O76" s="112"/>
      <c r="P76" s="44"/>
      <c r="Q76" s="44"/>
      <c r="R76" s="44"/>
      <c r="S76" s="44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I76" s="5"/>
      <c r="AN76" s="60"/>
      <c r="AR76" s="33"/>
      <c r="AS76" s="33"/>
      <c r="AT76" s="33"/>
      <c r="AU76" s="33"/>
      <c r="AV76" s="33"/>
      <c r="AW76" s="33"/>
      <c r="AX76" s="165"/>
      <c r="AY76" s="165"/>
      <c r="AZ76" s="33"/>
      <c r="BA76" s="180"/>
      <c r="BB76" s="180"/>
      <c r="BC76" s="165"/>
      <c r="BD76" s="165"/>
      <c r="BI76"/>
      <c r="BJ76" s="42"/>
      <c r="BK76" s="112"/>
      <c r="BL76" s="112"/>
    </row>
    <row r="77" spans="9:64" ht="14.45" customHeight="1" x14ac:dyDescent="0.25">
      <c r="I77" s="112"/>
      <c r="J77" s="112"/>
      <c r="K77" s="112"/>
      <c r="L77" s="112"/>
      <c r="M77" s="112"/>
      <c r="N77" s="112"/>
      <c r="O77" s="112"/>
      <c r="P77" s="44"/>
      <c r="Q77" s="44"/>
      <c r="R77" s="44"/>
      <c r="S77" s="44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R77" s="33"/>
      <c r="AS77" s="33"/>
      <c r="AT77" s="33"/>
      <c r="AU77" s="33"/>
      <c r="AV77" s="33"/>
      <c r="AW77" s="33"/>
      <c r="AX77" s="165"/>
      <c r="AY77" s="165"/>
      <c r="AZ77" s="33"/>
      <c r="BA77" s="180"/>
      <c r="BB77" s="180"/>
      <c r="BC77" s="165"/>
      <c r="BD77" s="165"/>
      <c r="BI77"/>
      <c r="BJ77" s="42"/>
      <c r="BK77" s="112"/>
      <c r="BL77" s="112"/>
    </row>
    <row r="78" spans="9:64" x14ac:dyDescent="0.25">
      <c r="I78" s="112"/>
      <c r="J78" s="112"/>
      <c r="K78" s="112"/>
      <c r="L78" s="112"/>
      <c r="M78" s="112"/>
      <c r="N78" s="112"/>
      <c r="O78" s="112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R78" s="112"/>
      <c r="AS78" s="112"/>
      <c r="AT78" s="33"/>
      <c r="AU78" s="33"/>
      <c r="AV78" s="33"/>
      <c r="AW78" s="33"/>
      <c r="AX78" s="165"/>
      <c r="AY78" s="165"/>
      <c r="AZ78" s="33"/>
      <c r="BA78" s="180"/>
      <c r="BB78" s="180"/>
      <c r="BC78" s="165"/>
      <c r="BD78" s="165"/>
      <c r="BI78"/>
      <c r="BJ78" s="42"/>
      <c r="BK78" s="112"/>
      <c r="BL78" s="112"/>
    </row>
    <row r="79" spans="9:64" x14ac:dyDescent="0.25">
      <c r="I79" s="112"/>
      <c r="J79" s="112"/>
      <c r="K79" s="112"/>
      <c r="L79" s="112"/>
      <c r="M79" s="112"/>
      <c r="N79" s="112"/>
      <c r="O79" s="112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R79" s="112"/>
      <c r="AS79" s="112"/>
      <c r="AT79" s="112"/>
      <c r="AU79" s="112"/>
      <c r="AV79" s="112"/>
      <c r="AW79" s="112"/>
      <c r="AX79" s="165"/>
      <c r="AY79" s="165"/>
      <c r="AZ79" s="33"/>
      <c r="BA79" s="180"/>
      <c r="BB79" s="180"/>
      <c r="BC79" s="165"/>
      <c r="BD79" s="165"/>
      <c r="BI79"/>
      <c r="BJ79" s="42"/>
      <c r="BK79" s="112"/>
      <c r="BL79" s="112"/>
    </row>
    <row r="80" spans="9:64" ht="15.75" thickBot="1" x14ac:dyDescent="0.3">
      <c r="I80" s="112"/>
      <c r="J80" s="112"/>
      <c r="K80" s="112"/>
      <c r="L80" s="112"/>
      <c r="M80" s="112"/>
      <c r="N80" s="112"/>
      <c r="O80" s="112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R80" s="112"/>
      <c r="AS80" s="112"/>
      <c r="AT80" s="112"/>
      <c r="AU80" s="112"/>
      <c r="AV80" s="112"/>
      <c r="AW80" s="112"/>
      <c r="AX80" s="165"/>
      <c r="AY80" s="165"/>
      <c r="AZ80" s="112"/>
      <c r="BA80" s="180"/>
      <c r="BB80" s="180"/>
      <c r="BC80" s="165"/>
      <c r="BD80" s="165"/>
      <c r="BI80"/>
      <c r="BJ80" s="5"/>
    </row>
    <row r="81" spans="9:63" x14ac:dyDescent="0.25">
      <c r="I81" s="112"/>
      <c r="J81" s="112"/>
      <c r="K81" s="112"/>
      <c r="L81" s="112"/>
      <c r="M81" s="112"/>
      <c r="N81" s="112"/>
      <c r="O81" s="112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R81" s="112"/>
      <c r="AS81" s="112"/>
      <c r="AT81" s="112"/>
      <c r="AU81" s="112"/>
      <c r="AV81" s="112"/>
      <c r="AW81" s="112"/>
      <c r="AX81" s="165"/>
      <c r="AY81" s="165"/>
      <c r="AZ81" s="112"/>
      <c r="BA81" s="180"/>
      <c r="BB81" s="180"/>
      <c r="BC81" s="165"/>
      <c r="BD81" s="165"/>
      <c r="BI81"/>
      <c r="BJ81" s="12"/>
      <c r="BK81" s="12"/>
    </row>
    <row r="82" spans="9:63" x14ac:dyDescent="0.25">
      <c r="I82" s="112"/>
      <c r="J82" s="112"/>
      <c r="K82" s="112"/>
      <c r="L82" s="112"/>
      <c r="M82" s="112"/>
      <c r="N82" s="112"/>
      <c r="O82" s="112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R82" s="112"/>
      <c r="AS82" s="112"/>
      <c r="AT82" s="112"/>
      <c r="AU82" s="112"/>
      <c r="AV82" s="112"/>
      <c r="AW82" s="112"/>
      <c r="AX82" s="165"/>
      <c r="AY82" s="165"/>
      <c r="AZ82" s="112"/>
      <c r="BA82" s="183"/>
      <c r="BB82" s="183"/>
      <c r="BC82" s="165"/>
      <c r="BD82" s="165"/>
      <c r="BI82"/>
      <c r="BJ82" s="1"/>
      <c r="BK82" s="1"/>
    </row>
    <row r="83" spans="9:63" ht="15.75" thickBot="1" x14ac:dyDescent="0.3">
      <c r="I83" s="112"/>
      <c r="J83" s="112"/>
      <c r="K83" s="112"/>
      <c r="L83" s="112"/>
      <c r="M83" s="112"/>
      <c r="N83" s="112"/>
      <c r="O83" s="112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R83" s="112"/>
      <c r="AS83" s="112"/>
      <c r="AT83" s="112"/>
      <c r="AU83" s="112"/>
      <c r="AV83" s="112"/>
      <c r="AW83" s="112"/>
      <c r="AX83" s="165"/>
      <c r="AY83" s="165"/>
      <c r="AZ83" s="112"/>
      <c r="BA83" s="180"/>
      <c r="BB83" s="180"/>
      <c r="BC83" s="165"/>
      <c r="BD83" s="165"/>
      <c r="BI83"/>
      <c r="BJ83" s="2"/>
      <c r="BK83" s="2"/>
    </row>
    <row r="84" spans="9:63" x14ac:dyDescent="0.25">
      <c r="I84" s="112"/>
      <c r="J84" s="112"/>
      <c r="K84" s="112"/>
      <c r="L84" s="112"/>
      <c r="M84" s="112"/>
      <c r="N84" s="112"/>
      <c r="O84" s="112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R84" s="112"/>
      <c r="AS84" s="112"/>
      <c r="AT84" s="112"/>
      <c r="AU84" s="112"/>
      <c r="AV84" s="112"/>
      <c r="AW84" s="112"/>
      <c r="AX84" s="165"/>
      <c r="AY84" s="165"/>
      <c r="AZ84" s="112"/>
      <c r="BA84" s="180"/>
      <c r="BB84" s="180"/>
      <c r="BC84" s="165"/>
      <c r="BD84" s="165"/>
      <c r="BI84"/>
      <c r="BJ84" s="5"/>
    </row>
    <row r="85" spans="9:63" x14ac:dyDescent="0.25"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R85" s="112"/>
      <c r="AS85" s="112"/>
      <c r="AT85" s="112"/>
      <c r="AU85" s="112"/>
      <c r="AV85" s="112"/>
      <c r="AW85" s="112"/>
      <c r="AX85" s="165"/>
      <c r="AY85" s="165"/>
      <c r="AZ85" s="112"/>
      <c r="BA85" s="180"/>
      <c r="BB85" s="180"/>
      <c r="BC85" s="165"/>
      <c r="BD85" s="165"/>
      <c r="BI85"/>
      <c r="BJ85" s="5"/>
    </row>
    <row r="86" spans="9:63" x14ac:dyDescent="0.25"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R86" s="112"/>
      <c r="AS86" s="112"/>
      <c r="AT86" s="112"/>
      <c r="AU86" s="112"/>
      <c r="AV86" s="112"/>
      <c r="AW86" s="112"/>
      <c r="AX86" s="165"/>
      <c r="AY86" s="165"/>
      <c r="AZ86" s="112"/>
      <c r="BA86" s="180"/>
      <c r="BB86" s="180"/>
      <c r="BC86" s="165"/>
      <c r="BD86" s="165"/>
      <c r="BI86"/>
      <c r="BJ86" s="5"/>
    </row>
    <row r="87" spans="9:63" x14ac:dyDescent="0.25">
      <c r="AR87" s="112"/>
      <c r="AS87" s="112"/>
      <c r="AT87" s="112"/>
      <c r="AU87" s="112"/>
      <c r="AV87" s="112"/>
      <c r="AW87" s="112"/>
      <c r="AX87" s="165"/>
      <c r="AY87" s="165"/>
      <c r="AZ87" s="112"/>
      <c r="BA87" s="180"/>
      <c r="BB87" s="180"/>
      <c r="BC87" s="165"/>
      <c r="BD87" s="165"/>
      <c r="BI87"/>
      <c r="BJ87" s="5"/>
    </row>
    <row r="88" spans="9:63" x14ac:dyDescent="0.25">
      <c r="AR88" s="112"/>
      <c r="AS88" s="112"/>
      <c r="AT88" s="112"/>
      <c r="AU88" s="112"/>
      <c r="AV88" s="112"/>
      <c r="AW88" s="112"/>
      <c r="AX88" s="165"/>
      <c r="AY88" s="165"/>
      <c r="AZ88" s="112"/>
      <c r="BA88" s="180"/>
      <c r="BB88" s="180"/>
      <c r="BD88" s="165"/>
      <c r="BI88"/>
      <c r="BJ88" s="5"/>
    </row>
    <row r="89" spans="9:63" x14ac:dyDescent="0.25">
      <c r="AR89" s="112"/>
      <c r="AS89" s="112"/>
      <c r="AT89" s="112"/>
      <c r="AU89" s="112"/>
      <c r="AV89" s="112"/>
      <c r="AW89" s="112"/>
      <c r="AZ89" s="112"/>
      <c r="BA89" s="180"/>
      <c r="BB89" s="180"/>
      <c r="BI89"/>
      <c r="BJ89" s="5"/>
    </row>
    <row r="90" spans="9:63" x14ac:dyDescent="0.25">
      <c r="AZ90" s="112"/>
      <c r="BA90" s="180"/>
      <c r="BB90" s="180"/>
      <c r="BI90"/>
      <c r="BJ90" s="5"/>
    </row>
    <row r="91" spans="9:63" x14ac:dyDescent="0.25">
      <c r="AZ91" s="112"/>
      <c r="BA91" s="19"/>
      <c r="BB91" s="5"/>
      <c r="BI91"/>
      <c r="BJ91" s="5"/>
    </row>
    <row r="92" spans="9:63" x14ac:dyDescent="0.25">
      <c r="AZ92" s="112"/>
      <c r="BA92" s="19"/>
      <c r="BB92" s="5"/>
      <c r="BI92"/>
      <c r="BJ92" s="5"/>
    </row>
    <row r="93" spans="9:63" x14ac:dyDescent="0.25">
      <c r="AZ93" s="112"/>
      <c r="BA93" s="19"/>
      <c r="BB93" s="5"/>
      <c r="BI93"/>
      <c r="BJ93" s="5"/>
    </row>
    <row r="94" spans="9:63" x14ac:dyDescent="0.25">
      <c r="AZ94" s="112"/>
      <c r="BA94" s="19"/>
      <c r="BB94" s="5"/>
      <c r="BI94"/>
      <c r="BJ94" s="5"/>
    </row>
    <row r="95" spans="9:63" x14ac:dyDescent="0.25">
      <c r="AZ95" s="112"/>
      <c r="BA95" s="19"/>
      <c r="BB95" s="5"/>
    </row>
  </sheetData>
  <sortState ref="BA57:BB90">
    <sortCondition ref="BB57"/>
  </sortState>
  <mergeCells count="23">
    <mergeCell ref="S56:T56"/>
    <mergeCell ref="AZ55:BB55"/>
    <mergeCell ref="A16:A23"/>
    <mergeCell ref="A24:A28"/>
    <mergeCell ref="A29:A41"/>
    <mergeCell ref="P45:V45"/>
    <mergeCell ref="S54:T54"/>
    <mergeCell ref="S55:T55"/>
    <mergeCell ref="A4:A15"/>
    <mergeCell ref="D3:F3"/>
    <mergeCell ref="H3:J3"/>
    <mergeCell ref="L3:N3"/>
    <mergeCell ref="P3:R3"/>
    <mergeCell ref="AM1:AV1"/>
    <mergeCell ref="AD4:AL4"/>
    <mergeCell ref="AW2:BC2"/>
    <mergeCell ref="BD2:BI2"/>
    <mergeCell ref="T3:V3"/>
    <mergeCell ref="AN2:AQ2"/>
    <mergeCell ref="AS2:AV2"/>
    <mergeCell ref="X3:Z3"/>
    <mergeCell ref="AD3:AF3"/>
    <mergeCell ref="AH3:AK3"/>
  </mergeCells>
  <pageMargins left="0.7" right="0.7" top="0.75" bottom="0.75" header="0.3" footer="0.3"/>
  <pageSetup scale="12" fitToHeight="0" orientation="portrait" r:id="rId1"/>
  <colBreaks count="1" manualBreakCount="1">
    <brk id="3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I99"/>
  <sheetViews>
    <sheetView topLeftCell="C6" zoomScale="70" zoomScaleNormal="70" workbookViewId="0">
      <pane xSplit="3105" ySplit="630" topLeftCell="AP4" activePane="bottomRight"/>
      <selection activeCell="W60" sqref="W60"/>
      <selection pane="topRight" activeCell="CB6" sqref="CB6"/>
      <selection pane="bottomLeft" activeCell="C73" sqref="C73"/>
      <selection pane="bottomRight" activeCell="BG65" sqref="BG65"/>
    </sheetView>
  </sheetViews>
  <sheetFormatPr defaultRowHeight="15" x14ac:dyDescent="0.25"/>
  <cols>
    <col min="2" max="2" width="9.140625" style="101"/>
    <col min="3" max="3" width="21.7109375" customWidth="1"/>
    <col min="4" max="4" width="16" style="105" customWidth="1"/>
    <col min="5" max="5" width="6.85546875" customWidth="1"/>
    <col min="6" max="6" width="9.140625" customWidth="1"/>
    <col min="7" max="7" width="7.7109375" customWidth="1"/>
    <col min="8" max="8" width="7.5703125" customWidth="1"/>
    <col min="9" max="10" width="8.85546875" customWidth="1"/>
    <col min="11" max="11" width="6.5703125" customWidth="1"/>
    <col min="12" max="12" width="4.85546875" customWidth="1"/>
    <col min="13" max="13" width="4.28515625" customWidth="1"/>
    <col min="14" max="14" width="4.42578125" customWidth="1"/>
    <col min="15" max="15" width="4.5703125" customWidth="1"/>
    <col min="16" max="16" width="7.5703125" customWidth="1"/>
    <col min="17" max="17" width="7.7109375" customWidth="1"/>
    <col min="18" max="18" width="7.5703125" customWidth="1"/>
    <col min="19" max="19" width="5.5703125" customWidth="1"/>
    <col min="20" max="20" width="7.140625" customWidth="1"/>
    <col min="21" max="21" width="5.5703125" customWidth="1"/>
    <col min="22" max="22" width="8.42578125" customWidth="1"/>
    <col min="23" max="26" width="4.42578125" customWidth="1"/>
    <col min="27" max="28" width="7.5703125" customWidth="1"/>
    <col min="29" max="30" width="6.28515625" customWidth="1"/>
    <col min="31" max="31" width="7.28515625" customWidth="1"/>
    <col min="32" max="32" width="9.7109375" customWidth="1"/>
    <col min="33" max="33" width="8" customWidth="1"/>
    <col min="34" max="34" width="6.42578125" customWidth="1"/>
    <col min="35" max="35" width="6.28515625" customWidth="1"/>
    <col min="36" max="36" width="8.85546875" customWidth="1"/>
    <col min="37" max="37" width="10.7109375" customWidth="1"/>
    <col min="38" max="38" width="7.28515625" customWidth="1"/>
    <col min="39" max="39" width="9" customWidth="1"/>
    <col min="40" max="40" width="10.7109375" customWidth="1"/>
    <col min="41" max="41" width="9.28515625" customWidth="1"/>
    <col min="42" max="42" width="9.42578125" customWidth="1"/>
    <col min="43" max="43" width="9.140625" customWidth="1"/>
    <col min="44" max="44" width="7.7109375" customWidth="1"/>
    <col min="45" max="45" width="8.140625" customWidth="1"/>
    <col min="46" max="46" width="4.28515625" customWidth="1"/>
    <col min="47" max="47" width="9.42578125" customWidth="1"/>
    <col min="48" max="48" width="6.28515625" customWidth="1"/>
    <col min="49" max="49" width="9.7109375" customWidth="1"/>
    <col min="50" max="50" width="7.85546875" customWidth="1"/>
    <col min="51" max="51" width="6.42578125" customWidth="1"/>
    <col min="52" max="52" width="8.42578125" customWidth="1"/>
    <col min="53" max="53" width="8.7109375" style="107" customWidth="1"/>
    <col min="54" max="54" width="6.42578125" customWidth="1"/>
    <col min="55" max="55" width="7.5703125" customWidth="1"/>
    <col min="56" max="56" width="8.42578125" customWidth="1"/>
    <col min="57" max="57" width="3.85546875" customWidth="1"/>
    <col min="58" max="58" width="4.85546875" customWidth="1"/>
    <col min="59" max="59" width="8.85546875" bestFit="1" customWidth="1"/>
    <col min="60" max="60" width="7" customWidth="1"/>
    <col min="61" max="61" width="10.140625" customWidth="1"/>
    <col min="62" max="62" width="7.140625" customWidth="1"/>
    <col min="63" max="63" width="7" customWidth="1"/>
    <col min="64" max="64" width="6.28515625" customWidth="1"/>
    <col min="65" max="65" width="7.28515625" customWidth="1"/>
    <col min="66" max="66" width="7.7109375" customWidth="1"/>
    <col min="67" max="67" width="6.7109375" customWidth="1"/>
    <col min="68" max="68" width="6.85546875" customWidth="1"/>
    <col min="69" max="69" width="7.85546875" customWidth="1"/>
    <col min="70" max="70" width="7.5703125" customWidth="1"/>
    <col min="71" max="71" width="8.85546875" customWidth="1"/>
    <col min="74" max="74" width="11.28515625" customWidth="1"/>
    <col min="83" max="83" width="11.140625" customWidth="1"/>
  </cols>
  <sheetData>
    <row r="5" spans="1:85" ht="55.5" customHeight="1" x14ac:dyDescent="0.25">
      <c r="C5" s="104" t="s">
        <v>664</v>
      </c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BI5" s="29" t="s">
        <v>469</v>
      </c>
      <c r="BJ5" s="29" t="s">
        <v>470</v>
      </c>
      <c r="BK5" s="29" t="s">
        <v>471</v>
      </c>
      <c r="BL5" s="29" t="s">
        <v>472</v>
      </c>
      <c r="BM5" s="29" t="s">
        <v>473</v>
      </c>
      <c r="BN5" s="29" t="s">
        <v>474</v>
      </c>
      <c r="BO5" s="29" t="s">
        <v>475</v>
      </c>
      <c r="BP5" s="29" t="s">
        <v>476</v>
      </c>
      <c r="BQ5" s="29" t="s">
        <v>478</v>
      </c>
      <c r="BR5" s="29" t="s">
        <v>479</v>
      </c>
      <c r="BS5" s="29"/>
    </row>
    <row r="6" spans="1:85" x14ac:dyDescent="0.25">
      <c r="D6" s="320" t="s">
        <v>299</v>
      </c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100"/>
      <c r="S6" s="320" t="s">
        <v>376</v>
      </c>
      <c r="T6" s="320"/>
      <c r="U6" s="320"/>
      <c r="V6" s="320"/>
      <c r="W6" s="320"/>
      <c r="X6" s="320"/>
      <c r="Y6" s="320"/>
      <c r="Z6" s="320"/>
      <c r="AC6" s="323" t="s">
        <v>300</v>
      </c>
      <c r="AD6" s="320"/>
      <c r="AE6" s="320"/>
      <c r="AF6" s="320"/>
      <c r="AG6" s="100"/>
      <c r="AH6" s="100"/>
      <c r="AI6" s="100"/>
      <c r="AJ6" s="100"/>
      <c r="AM6" s="323" t="s">
        <v>377</v>
      </c>
      <c r="AN6" s="324"/>
      <c r="AO6" s="320"/>
      <c r="AP6" s="320"/>
      <c r="AQ6" s="320"/>
      <c r="AR6" s="320"/>
      <c r="AS6" s="320"/>
      <c r="AT6" s="320"/>
      <c r="AW6" s="82"/>
      <c r="AX6" s="324" t="s">
        <v>378</v>
      </c>
      <c r="AY6" s="320"/>
      <c r="AZ6" s="320"/>
      <c r="BA6" s="320"/>
      <c r="BB6" s="320"/>
      <c r="BC6" s="320"/>
      <c r="BD6" s="320"/>
      <c r="BE6" s="320"/>
      <c r="BF6" s="320"/>
      <c r="BI6" s="320" t="s">
        <v>571</v>
      </c>
      <c r="BJ6" s="321"/>
      <c r="BK6" s="321"/>
      <c r="BL6" s="321"/>
      <c r="BM6" s="321"/>
      <c r="BN6" s="321"/>
      <c r="BO6" s="321"/>
      <c r="BP6" s="321"/>
      <c r="BQ6" s="321"/>
      <c r="BR6" s="71"/>
      <c r="BV6" t="s">
        <v>641</v>
      </c>
    </row>
    <row r="7" spans="1:85" ht="15.75" x14ac:dyDescent="0.25">
      <c r="C7" s="52" t="s">
        <v>379</v>
      </c>
      <c r="D7" s="197">
        <v>1</v>
      </c>
      <c r="E7" s="197">
        <v>2</v>
      </c>
      <c r="F7" s="197">
        <v>4</v>
      </c>
      <c r="G7" s="197">
        <v>5</v>
      </c>
      <c r="H7" s="197">
        <v>6</v>
      </c>
      <c r="I7" s="197">
        <v>7</v>
      </c>
      <c r="J7" s="197">
        <v>9</v>
      </c>
      <c r="K7" s="197">
        <v>17</v>
      </c>
      <c r="L7" s="197">
        <v>19</v>
      </c>
      <c r="M7" s="197">
        <v>23</v>
      </c>
      <c r="N7" s="197">
        <v>24</v>
      </c>
      <c r="O7" s="198">
        <v>29</v>
      </c>
      <c r="P7" s="197" t="s">
        <v>256</v>
      </c>
      <c r="Q7" s="199" t="s">
        <v>301</v>
      </c>
      <c r="R7" s="200">
        <v>10</v>
      </c>
      <c r="S7" s="197">
        <v>11</v>
      </c>
      <c r="T7" s="197">
        <v>13</v>
      </c>
      <c r="U7" s="197">
        <v>15</v>
      </c>
      <c r="V7" s="197">
        <v>18</v>
      </c>
      <c r="W7" s="197">
        <v>21</v>
      </c>
      <c r="X7" s="197">
        <v>22</v>
      </c>
      <c r="Y7" s="197">
        <v>25</v>
      </c>
      <c r="Z7" s="198">
        <v>26</v>
      </c>
      <c r="AA7" s="197" t="s">
        <v>256</v>
      </c>
      <c r="AB7" s="197" t="s">
        <v>301</v>
      </c>
      <c r="AC7" s="197">
        <v>10</v>
      </c>
      <c r="AD7" s="197">
        <v>12</v>
      </c>
      <c r="AE7" s="197">
        <v>29</v>
      </c>
      <c r="AF7" s="198">
        <v>31</v>
      </c>
      <c r="AG7" s="197"/>
      <c r="AH7" s="197"/>
      <c r="AI7" s="197"/>
      <c r="AJ7" s="197"/>
      <c r="AK7" s="123" t="s">
        <v>256</v>
      </c>
      <c r="AL7" s="195" t="s">
        <v>301</v>
      </c>
      <c r="AM7" s="197">
        <v>3</v>
      </c>
      <c r="AN7" s="197">
        <v>8</v>
      </c>
      <c r="AO7" s="197">
        <v>9</v>
      </c>
      <c r="AP7" s="197">
        <v>11</v>
      </c>
      <c r="AQ7" s="197">
        <v>13</v>
      </c>
      <c r="AR7" s="197">
        <v>15</v>
      </c>
      <c r="AS7" s="198">
        <v>32</v>
      </c>
      <c r="AT7" s="274">
        <v>33</v>
      </c>
      <c r="AU7" s="152" t="s">
        <v>256</v>
      </c>
      <c r="AV7" s="203" t="s">
        <v>301</v>
      </c>
      <c r="AW7" s="200">
        <v>11</v>
      </c>
      <c r="AX7" s="197">
        <v>14</v>
      </c>
      <c r="AY7" s="197">
        <v>20</v>
      </c>
      <c r="AZ7" s="197">
        <v>22</v>
      </c>
      <c r="BA7" s="210">
        <v>26</v>
      </c>
      <c r="BB7" s="197">
        <v>27</v>
      </c>
      <c r="BC7" s="197">
        <v>28</v>
      </c>
      <c r="BD7" s="197">
        <v>30</v>
      </c>
      <c r="BE7" s="197">
        <v>31</v>
      </c>
      <c r="BF7" s="198">
        <v>33</v>
      </c>
      <c r="BG7" s="196" t="s">
        <v>256</v>
      </c>
      <c r="BH7" s="201" t="s">
        <v>301</v>
      </c>
      <c r="BI7" s="197"/>
      <c r="BJ7" s="197"/>
      <c r="BK7" s="197"/>
      <c r="BL7" s="197"/>
      <c r="BM7" s="197"/>
      <c r="BN7" s="197"/>
      <c r="BO7" s="197"/>
      <c r="BP7" s="197"/>
      <c r="BQ7" s="197"/>
      <c r="BR7" s="198"/>
      <c r="BS7" s="113" t="s">
        <v>256</v>
      </c>
      <c r="BT7" s="205" t="s">
        <v>301</v>
      </c>
      <c r="BV7" s="129" t="s">
        <v>600</v>
      </c>
      <c r="BW7" s="129"/>
      <c r="BX7" s="129"/>
      <c r="CA7" s="129" t="s">
        <v>602</v>
      </c>
      <c r="CB7" s="129"/>
      <c r="CC7" s="129"/>
      <c r="CD7" s="129"/>
      <c r="CE7" s="129">
        <v>735</v>
      </c>
      <c r="CF7" s="129"/>
      <c r="CG7" s="129"/>
    </row>
    <row r="8" spans="1:85" ht="15.75" x14ac:dyDescent="0.25">
      <c r="A8">
        <v>1</v>
      </c>
      <c r="B8" s="106">
        <v>1</v>
      </c>
      <c r="C8" s="54" t="s">
        <v>380</v>
      </c>
      <c r="D8" s="54" t="s">
        <v>381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72"/>
      <c r="P8" s="54"/>
      <c r="Q8" s="56"/>
      <c r="R8" s="75"/>
      <c r="S8" s="54"/>
      <c r="T8" s="54"/>
      <c r="U8" s="54"/>
      <c r="V8" s="54"/>
      <c r="W8" s="54"/>
      <c r="X8" s="54"/>
      <c r="Y8" s="54"/>
      <c r="Z8" s="72"/>
      <c r="AA8" s="54"/>
      <c r="AB8" s="56"/>
      <c r="AC8" s="54"/>
      <c r="AD8" s="54"/>
      <c r="AE8" s="54"/>
      <c r="AF8" s="72"/>
      <c r="AG8" s="54"/>
      <c r="AH8" s="54"/>
      <c r="AI8" s="54"/>
      <c r="AJ8" s="54"/>
      <c r="AK8" s="54"/>
      <c r="AL8" s="56"/>
      <c r="AM8" s="54"/>
      <c r="AN8" s="54"/>
      <c r="AO8" s="54"/>
      <c r="AP8" s="54"/>
      <c r="AQ8" s="54"/>
      <c r="AR8" s="54"/>
      <c r="AS8" s="54"/>
      <c r="AT8" s="72"/>
      <c r="AU8" s="54"/>
      <c r="AV8" s="56"/>
      <c r="AW8" s="75"/>
      <c r="AX8" s="54"/>
      <c r="AY8" s="54"/>
      <c r="AZ8" s="54"/>
      <c r="BA8" s="211"/>
      <c r="BB8" s="54"/>
      <c r="BC8" s="54"/>
      <c r="BD8" s="54"/>
      <c r="BE8" s="54"/>
      <c r="BF8" s="72"/>
      <c r="BG8" s="75"/>
      <c r="BH8" s="56"/>
      <c r="BI8" t="s">
        <v>564</v>
      </c>
      <c r="BR8" s="71"/>
      <c r="BT8" s="30"/>
      <c r="BV8" s="129" t="s">
        <v>0</v>
      </c>
      <c r="BW8" s="129" t="s">
        <v>603</v>
      </c>
      <c r="BX8" s="129" t="s">
        <v>644</v>
      </c>
      <c r="BY8" s="129" t="s">
        <v>601</v>
      </c>
      <c r="BZ8" s="129"/>
      <c r="CA8" s="129" t="s">
        <v>0</v>
      </c>
      <c r="CB8" s="129" t="s">
        <v>605</v>
      </c>
      <c r="CC8" s="129" t="s">
        <v>606</v>
      </c>
      <c r="CD8" s="129"/>
      <c r="CE8" s="129"/>
      <c r="CF8" s="129" t="s">
        <v>605</v>
      </c>
      <c r="CG8" s="129" t="s">
        <v>606</v>
      </c>
    </row>
    <row r="9" spans="1:85" ht="15.75" x14ac:dyDescent="0.25">
      <c r="A9">
        <v>2</v>
      </c>
      <c r="B9" s="106" t="s">
        <v>525</v>
      </c>
      <c r="C9" s="54" t="s">
        <v>382</v>
      </c>
      <c r="D9" s="54">
        <v>3</v>
      </c>
      <c r="E9" s="54">
        <v>3</v>
      </c>
      <c r="F9" s="54">
        <v>4</v>
      </c>
      <c r="G9" s="54">
        <v>4</v>
      </c>
      <c r="H9" s="54">
        <v>3</v>
      </c>
      <c r="I9" s="54">
        <v>3</v>
      </c>
      <c r="J9" s="54">
        <v>4</v>
      </c>
      <c r="K9" s="54">
        <v>4</v>
      </c>
      <c r="L9" s="54">
        <v>3</v>
      </c>
      <c r="M9" s="54">
        <v>3</v>
      </c>
      <c r="N9" s="54">
        <v>3</v>
      </c>
      <c r="O9" s="72">
        <v>3</v>
      </c>
      <c r="P9" s="54">
        <f>AVERAGE(D9:O9)</f>
        <v>3.3333333333333335</v>
      </c>
      <c r="Q9" s="56">
        <f>STDEV(D9:O9)</f>
        <v>0.49236596391733006</v>
      </c>
      <c r="R9" s="75">
        <v>3</v>
      </c>
      <c r="S9" s="54">
        <v>3</v>
      </c>
      <c r="T9" s="54">
        <v>4</v>
      </c>
      <c r="U9" s="54">
        <v>4</v>
      </c>
      <c r="V9" s="54">
        <v>3</v>
      </c>
      <c r="W9" s="54">
        <v>3</v>
      </c>
      <c r="X9" s="54">
        <v>3</v>
      </c>
      <c r="Y9" s="54"/>
      <c r="Z9" s="72">
        <v>3</v>
      </c>
      <c r="AA9" s="54">
        <f>AVERAGE(R9:Z9)</f>
        <v>3.25</v>
      </c>
      <c r="AB9" s="56">
        <f>STDEV(R9:Z9)</f>
        <v>0.46291004988627571</v>
      </c>
      <c r="AC9" s="54">
        <v>3</v>
      </c>
      <c r="AD9" s="54">
        <v>3</v>
      </c>
      <c r="AE9" s="54">
        <v>3</v>
      </c>
      <c r="AF9" s="72">
        <v>3</v>
      </c>
      <c r="AG9" s="75"/>
      <c r="AH9" s="75"/>
      <c r="AI9" s="75"/>
      <c r="AJ9" s="75"/>
      <c r="AK9" s="54">
        <f>AVERAGE(AC9:AF9)</f>
        <v>3</v>
      </c>
      <c r="AL9" s="56">
        <f>STDEV(AC9:AF9)</f>
        <v>0</v>
      </c>
      <c r="AM9" s="54">
        <v>3</v>
      </c>
      <c r="AN9" s="54">
        <v>3</v>
      </c>
      <c r="AO9" s="54">
        <v>4</v>
      </c>
      <c r="AP9" s="54">
        <v>4</v>
      </c>
      <c r="AQ9" s="54">
        <v>3</v>
      </c>
      <c r="AR9" s="54">
        <v>4</v>
      </c>
      <c r="AS9" s="54">
        <v>3</v>
      </c>
      <c r="AT9" s="72">
        <v>4</v>
      </c>
      <c r="AU9" s="54">
        <f>AVERAGE(AM9:AT9)</f>
        <v>3.5</v>
      </c>
      <c r="AV9" s="56">
        <f>STDEV(AM9:AT9)</f>
        <v>0.53452248382484879</v>
      </c>
      <c r="AW9" s="75">
        <v>3</v>
      </c>
      <c r="AX9" s="54">
        <v>3</v>
      </c>
      <c r="AY9" s="54">
        <v>3</v>
      </c>
      <c r="AZ9" s="54">
        <v>3</v>
      </c>
      <c r="BA9" s="211">
        <v>3</v>
      </c>
      <c r="BB9" s="54">
        <v>3</v>
      </c>
      <c r="BC9" s="54">
        <v>3</v>
      </c>
      <c r="BD9" s="54">
        <v>3</v>
      </c>
      <c r="BE9" s="54">
        <v>3</v>
      </c>
      <c r="BF9" s="72">
        <v>4</v>
      </c>
      <c r="BG9" s="75">
        <f>AVERAGE(AW9:BF9)</f>
        <v>3.1</v>
      </c>
      <c r="BH9" s="56">
        <f>STDEV(AW9:BF9)</f>
        <v>0.31622776601683794</v>
      </c>
      <c r="BI9" s="75">
        <v>3</v>
      </c>
      <c r="BJ9" s="75">
        <v>2</v>
      </c>
      <c r="BK9" s="75">
        <v>3</v>
      </c>
      <c r="BL9" s="75">
        <v>3</v>
      </c>
      <c r="BM9" s="75">
        <v>3</v>
      </c>
      <c r="BN9" s="75">
        <v>3</v>
      </c>
      <c r="BO9" s="75">
        <v>3</v>
      </c>
      <c r="BP9" s="75">
        <v>3</v>
      </c>
      <c r="BQ9" s="75">
        <v>4</v>
      </c>
      <c r="BR9" s="72">
        <v>3</v>
      </c>
      <c r="BS9">
        <f t="shared" ref="BS9:BS27" si="0">AVERAGE(BI9:BR9)</f>
        <v>3</v>
      </c>
      <c r="BT9" s="30">
        <f>STDEV(BI9:BR9)</f>
        <v>0.47140452079103168</v>
      </c>
      <c r="BV9" s="129" t="s">
        <v>607</v>
      </c>
      <c r="BW9" s="129" t="s">
        <v>608</v>
      </c>
      <c r="BX9" s="129">
        <v>10</v>
      </c>
      <c r="BY9" s="129">
        <v>4</v>
      </c>
      <c r="CA9" s="130" t="s">
        <v>609</v>
      </c>
      <c r="CB9" s="129">
        <v>10</v>
      </c>
      <c r="CC9" s="129">
        <v>4</v>
      </c>
      <c r="CD9" s="129"/>
      <c r="CE9" s="130" t="s">
        <v>610</v>
      </c>
      <c r="CF9" s="129">
        <v>8</v>
      </c>
      <c r="CG9" s="129">
        <v>3</v>
      </c>
    </row>
    <row r="10" spans="1:85" ht="15.75" x14ac:dyDescent="0.25">
      <c r="A10">
        <v>3</v>
      </c>
      <c r="B10" s="106" t="s">
        <v>526</v>
      </c>
      <c r="C10" s="54" t="s">
        <v>383</v>
      </c>
      <c r="D10" s="54">
        <v>4</v>
      </c>
      <c r="E10" s="54">
        <v>4</v>
      </c>
      <c r="F10" s="54">
        <v>4</v>
      </c>
      <c r="G10" s="54">
        <v>4</v>
      </c>
      <c r="H10" s="54">
        <v>4</v>
      </c>
      <c r="I10" s="54">
        <v>4</v>
      </c>
      <c r="J10" s="54">
        <v>4</v>
      </c>
      <c r="K10" s="54">
        <v>3</v>
      </c>
      <c r="L10" s="54">
        <v>4</v>
      </c>
      <c r="M10" s="54">
        <v>4</v>
      </c>
      <c r="N10" s="54">
        <v>4</v>
      </c>
      <c r="O10" s="72">
        <v>4</v>
      </c>
      <c r="P10" s="54">
        <f t="shared" ref="P10:P18" si="1">AVERAGE(D10:O10)</f>
        <v>3.9166666666666665</v>
      </c>
      <c r="Q10" s="56">
        <f t="shared" ref="Q10:Q32" si="2">STDEV(D10:O10)</f>
        <v>0.28867513459481287</v>
      </c>
      <c r="R10" s="75">
        <v>4</v>
      </c>
      <c r="S10" s="54">
        <v>4</v>
      </c>
      <c r="T10" s="54">
        <v>4</v>
      </c>
      <c r="U10" s="54">
        <v>4</v>
      </c>
      <c r="V10" s="54">
        <v>4</v>
      </c>
      <c r="W10" s="54">
        <v>4</v>
      </c>
      <c r="X10" s="54">
        <v>4</v>
      </c>
      <c r="Y10" s="54">
        <v>4</v>
      </c>
      <c r="Z10" s="72">
        <v>3</v>
      </c>
      <c r="AA10" s="54">
        <f t="shared" ref="AA10:AA32" si="3">AVERAGE(R10:Z10)</f>
        <v>3.8888888888888888</v>
      </c>
      <c r="AB10" s="56">
        <f t="shared" ref="AB10:AB32" si="4">STDEV(R10:Z10)</f>
        <v>0.33333333333333337</v>
      </c>
      <c r="AC10" s="54">
        <v>4</v>
      </c>
      <c r="AD10" s="54">
        <v>3</v>
      </c>
      <c r="AE10" s="54">
        <v>4</v>
      </c>
      <c r="AF10" s="72">
        <v>3</v>
      </c>
      <c r="AG10" s="75"/>
      <c r="AH10" s="75"/>
      <c r="AI10" s="75"/>
      <c r="AJ10" s="75"/>
      <c r="AK10" s="54">
        <f t="shared" ref="AK10:AK32" si="5">AVERAGE(AC10:AF10)</f>
        <v>3.5</v>
      </c>
      <c r="AL10" s="56">
        <f t="shared" ref="AL10:AL32" si="6">STDEV(AC10:AF10)</f>
        <v>0.57735026918962573</v>
      </c>
      <c r="AM10" s="54">
        <v>4</v>
      </c>
      <c r="AN10" s="54">
        <v>4</v>
      </c>
      <c r="AO10" s="54">
        <v>4</v>
      </c>
      <c r="AP10" s="54">
        <v>4</v>
      </c>
      <c r="AQ10" s="54">
        <v>4</v>
      </c>
      <c r="AR10" s="54">
        <v>4</v>
      </c>
      <c r="AS10" s="54">
        <v>4</v>
      </c>
      <c r="AT10" s="72">
        <v>4</v>
      </c>
      <c r="AU10" s="54">
        <f t="shared" ref="AU10:AU32" si="7">AVERAGE(AM10:AT10)</f>
        <v>4</v>
      </c>
      <c r="AV10" s="56">
        <f t="shared" ref="AV10:AV32" si="8">STDEV(AM10:AT10)</f>
        <v>0</v>
      </c>
      <c r="AW10" s="75">
        <v>4</v>
      </c>
      <c r="AX10" s="54">
        <v>4</v>
      </c>
      <c r="AY10" s="54">
        <v>4</v>
      </c>
      <c r="AZ10" s="54">
        <v>4</v>
      </c>
      <c r="BA10" s="211">
        <v>3</v>
      </c>
      <c r="BB10" s="54">
        <v>4</v>
      </c>
      <c r="BC10" s="54">
        <v>4</v>
      </c>
      <c r="BD10" s="54">
        <v>4</v>
      </c>
      <c r="BE10" s="54">
        <v>3</v>
      </c>
      <c r="BF10" s="72">
        <v>4</v>
      </c>
      <c r="BG10" s="75">
        <f t="shared" ref="BG10:BG32" si="9">AVERAGE(AW10:BF10)</f>
        <v>3.8</v>
      </c>
      <c r="BH10" s="56">
        <f t="shared" ref="BH10:BH32" si="10">STDEV(AW10:BF10)</f>
        <v>0.42163702135578318</v>
      </c>
      <c r="BI10" s="75">
        <v>4</v>
      </c>
      <c r="BJ10" s="75">
        <v>4</v>
      </c>
      <c r="BK10" s="75">
        <v>4</v>
      </c>
      <c r="BL10" s="75">
        <v>4</v>
      </c>
      <c r="BM10" s="75">
        <v>4</v>
      </c>
      <c r="BN10" s="75">
        <v>4</v>
      </c>
      <c r="BO10" s="75">
        <v>4</v>
      </c>
      <c r="BP10" s="75">
        <v>4</v>
      </c>
      <c r="BQ10" s="75">
        <v>4</v>
      </c>
      <c r="BR10" s="72">
        <v>4</v>
      </c>
      <c r="BS10">
        <f t="shared" si="0"/>
        <v>4</v>
      </c>
      <c r="BT10" s="30">
        <f t="shared" ref="BT10:BT32" si="11">STDEV(BI10:BR10)</f>
        <v>0</v>
      </c>
      <c r="BV10" s="129" t="s">
        <v>611</v>
      </c>
      <c r="BW10" s="129" t="s">
        <v>612</v>
      </c>
      <c r="BX10" s="129">
        <v>10</v>
      </c>
      <c r="BY10" s="129">
        <v>4</v>
      </c>
      <c r="CA10" s="130" t="s">
        <v>642</v>
      </c>
      <c r="CB10" s="129">
        <v>5</v>
      </c>
      <c r="CC10" s="129">
        <v>2</v>
      </c>
      <c r="CD10" s="129"/>
      <c r="CE10" s="130" t="s">
        <v>387</v>
      </c>
      <c r="CF10" s="129">
        <v>10</v>
      </c>
      <c r="CG10" s="129">
        <v>4</v>
      </c>
    </row>
    <row r="11" spans="1:85" ht="15.75" x14ac:dyDescent="0.25">
      <c r="A11">
        <v>4</v>
      </c>
      <c r="B11" s="106" t="s">
        <v>537</v>
      </c>
      <c r="C11" s="54" t="s">
        <v>384</v>
      </c>
      <c r="D11" s="54">
        <v>3</v>
      </c>
      <c r="E11" s="54">
        <v>4</v>
      </c>
      <c r="F11" s="54">
        <v>3</v>
      </c>
      <c r="G11" s="54">
        <v>4</v>
      </c>
      <c r="H11" s="54">
        <v>4</v>
      </c>
      <c r="I11" s="54">
        <v>4</v>
      </c>
      <c r="J11" s="54">
        <v>4</v>
      </c>
      <c r="K11" s="54">
        <v>4</v>
      </c>
      <c r="L11" s="54">
        <v>3</v>
      </c>
      <c r="M11" s="54">
        <v>4</v>
      </c>
      <c r="N11" s="54">
        <v>4</v>
      </c>
      <c r="O11" s="72">
        <v>4</v>
      </c>
      <c r="P11" s="54">
        <f t="shared" si="1"/>
        <v>3.75</v>
      </c>
      <c r="Q11" s="56">
        <f t="shared" si="2"/>
        <v>0.45226701686664544</v>
      </c>
      <c r="R11" s="75">
        <v>4</v>
      </c>
      <c r="S11" s="54">
        <v>4</v>
      </c>
      <c r="T11" s="54">
        <v>4</v>
      </c>
      <c r="U11" s="54">
        <v>4</v>
      </c>
      <c r="V11" s="54">
        <v>4</v>
      </c>
      <c r="W11" s="54">
        <v>3</v>
      </c>
      <c r="X11" s="54">
        <v>4</v>
      </c>
      <c r="Y11" s="54"/>
      <c r="Z11" s="72">
        <v>3</v>
      </c>
      <c r="AA11" s="54">
        <f t="shared" si="3"/>
        <v>3.75</v>
      </c>
      <c r="AB11" s="56">
        <f t="shared" si="4"/>
        <v>0.46291004988627571</v>
      </c>
      <c r="AC11" s="54">
        <v>4</v>
      </c>
      <c r="AD11" s="54">
        <v>3</v>
      </c>
      <c r="AE11" s="54">
        <v>4</v>
      </c>
      <c r="AF11" s="72">
        <v>3</v>
      </c>
      <c r="AG11" s="75"/>
      <c r="AH11" s="75"/>
      <c r="AI11" s="75"/>
      <c r="AJ11" s="75"/>
      <c r="AK11" s="54">
        <f t="shared" si="5"/>
        <v>3.5</v>
      </c>
      <c r="AL11" s="56">
        <f t="shared" si="6"/>
        <v>0.57735026918962573</v>
      </c>
      <c r="AM11" s="54">
        <v>3</v>
      </c>
      <c r="AN11" s="54">
        <v>4</v>
      </c>
      <c r="AO11" s="54">
        <v>3</v>
      </c>
      <c r="AP11" s="54">
        <v>4</v>
      </c>
      <c r="AQ11" s="54">
        <v>4</v>
      </c>
      <c r="AR11" s="54">
        <v>4</v>
      </c>
      <c r="AS11" s="54">
        <v>4</v>
      </c>
      <c r="AT11" s="72">
        <v>4</v>
      </c>
      <c r="AU11" s="54">
        <f t="shared" si="7"/>
        <v>3.75</v>
      </c>
      <c r="AV11" s="56">
        <f t="shared" si="8"/>
        <v>0.46291004988627571</v>
      </c>
      <c r="AW11" s="75">
        <v>4</v>
      </c>
      <c r="AX11" s="54">
        <v>4</v>
      </c>
      <c r="AY11" s="54">
        <v>3</v>
      </c>
      <c r="AZ11" s="54">
        <v>4</v>
      </c>
      <c r="BA11" s="211">
        <v>3</v>
      </c>
      <c r="BB11" s="54">
        <v>3</v>
      </c>
      <c r="BC11" s="54"/>
      <c r="BD11" s="54">
        <v>3</v>
      </c>
      <c r="BE11" s="54">
        <v>3</v>
      </c>
      <c r="BF11" s="72">
        <v>4</v>
      </c>
      <c r="BG11" s="75">
        <f t="shared" si="9"/>
        <v>3.4444444444444446</v>
      </c>
      <c r="BH11" s="56">
        <f t="shared" si="10"/>
        <v>0.52704627669473059</v>
      </c>
      <c r="BI11" s="54">
        <v>4</v>
      </c>
      <c r="BJ11" s="54">
        <v>4</v>
      </c>
      <c r="BK11" s="54">
        <v>4</v>
      </c>
      <c r="BL11" s="54">
        <v>4</v>
      </c>
      <c r="BM11" s="54">
        <v>4</v>
      </c>
      <c r="BN11" s="54">
        <v>4</v>
      </c>
      <c r="BO11" s="54">
        <v>4</v>
      </c>
      <c r="BP11" s="54">
        <v>4</v>
      </c>
      <c r="BQ11" s="54">
        <v>4</v>
      </c>
      <c r="BR11" s="72">
        <v>4</v>
      </c>
      <c r="BS11">
        <f t="shared" si="0"/>
        <v>4</v>
      </c>
      <c r="BT11" s="30">
        <f t="shared" si="11"/>
        <v>0</v>
      </c>
      <c r="BV11" s="129" t="s">
        <v>613</v>
      </c>
      <c r="BW11" s="129" t="s">
        <v>608</v>
      </c>
      <c r="BX11" s="129">
        <v>8</v>
      </c>
      <c r="BY11" s="129">
        <v>3</v>
      </c>
      <c r="CA11" s="129"/>
      <c r="CB11" s="129"/>
      <c r="CC11" s="129"/>
      <c r="CD11" s="129"/>
      <c r="CE11" s="129"/>
      <c r="CF11" s="129"/>
      <c r="CG11" s="129"/>
    </row>
    <row r="12" spans="1:85" ht="15.75" x14ac:dyDescent="0.25">
      <c r="A12">
        <v>5</v>
      </c>
      <c r="B12" s="106" t="s">
        <v>528</v>
      </c>
      <c r="C12" s="54" t="s">
        <v>385</v>
      </c>
      <c r="D12" s="54">
        <v>4</v>
      </c>
      <c r="E12" s="54">
        <v>3</v>
      </c>
      <c r="F12" s="54">
        <v>3</v>
      </c>
      <c r="G12" s="54">
        <v>3</v>
      </c>
      <c r="H12" s="54">
        <v>4</v>
      </c>
      <c r="I12" s="54">
        <v>2</v>
      </c>
      <c r="J12" s="54">
        <v>4</v>
      </c>
      <c r="K12" s="54">
        <v>4</v>
      </c>
      <c r="L12" s="54">
        <v>4</v>
      </c>
      <c r="M12" s="54">
        <v>4</v>
      </c>
      <c r="N12" s="54">
        <v>4</v>
      </c>
      <c r="O12" s="72">
        <v>2</v>
      </c>
      <c r="P12" s="54">
        <f t="shared" si="1"/>
        <v>3.4166666666666665</v>
      </c>
      <c r="Q12" s="56">
        <f t="shared" si="2"/>
        <v>0.79296146109875854</v>
      </c>
      <c r="R12" s="75">
        <v>4</v>
      </c>
      <c r="S12" s="54">
        <v>4</v>
      </c>
      <c r="T12" s="54">
        <v>4</v>
      </c>
      <c r="U12" s="54">
        <v>4</v>
      </c>
      <c r="V12" s="54">
        <v>3</v>
      </c>
      <c r="W12" s="54">
        <v>3</v>
      </c>
      <c r="X12" s="54">
        <v>4</v>
      </c>
      <c r="Y12" s="54"/>
      <c r="Z12" s="72">
        <v>4</v>
      </c>
      <c r="AA12" s="54">
        <f t="shared" si="3"/>
        <v>3.75</v>
      </c>
      <c r="AB12" s="56">
        <f t="shared" si="4"/>
        <v>0.46291004988627571</v>
      </c>
      <c r="AC12" s="54">
        <v>4</v>
      </c>
      <c r="AD12" s="54">
        <v>3</v>
      </c>
      <c r="AE12" s="54">
        <v>2</v>
      </c>
      <c r="AF12" s="72">
        <v>2</v>
      </c>
      <c r="AG12" s="75"/>
      <c r="AH12" s="75"/>
      <c r="AI12" s="75"/>
      <c r="AJ12" s="75"/>
      <c r="AK12" s="54">
        <f t="shared" si="5"/>
        <v>2.75</v>
      </c>
      <c r="AL12" s="56">
        <f t="shared" si="6"/>
        <v>0.9574271077563381</v>
      </c>
      <c r="AM12" s="54">
        <v>4</v>
      </c>
      <c r="AN12" s="54">
        <v>2</v>
      </c>
      <c r="AO12" s="54">
        <v>4</v>
      </c>
      <c r="AP12" s="54">
        <v>4</v>
      </c>
      <c r="AQ12" s="54">
        <v>4</v>
      </c>
      <c r="AR12" s="54">
        <v>4</v>
      </c>
      <c r="AS12" s="54">
        <v>4</v>
      </c>
      <c r="AT12" s="72">
        <v>4</v>
      </c>
      <c r="AU12" s="54">
        <f t="shared" si="7"/>
        <v>3.75</v>
      </c>
      <c r="AV12" s="56">
        <f t="shared" si="8"/>
        <v>0.70710678118654757</v>
      </c>
      <c r="AW12" s="75">
        <v>4</v>
      </c>
      <c r="AX12" s="54">
        <v>4</v>
      </c>
      <c r="AY12" s="54">
        <v>3</v>
      </c>
      <c r="AZ12" s="54">
        <v>3</v>
      </c>
      <c r="BA12" s="211">
        <v>4</v>
      </c>
      <c r="BB12" s="54">
        <v>2</v>
      </c>
      <c r="BC12" s="54">
        <v>3</v>
      </c>
      <c r="BD12" s="54">
        <v>2</v>
      </c>
      <c r="BE12" s="54">
        <v>2</v>
      </c>
      <c r="BF12" s="72">
        <v>4</v>
      </c>
      <c r="BG12" s="75">
        <f t="shared" si="9"/>
        <v>3.1</v>
      </c>
      <c r="BH12" s="56">
        <f t="shared" si="10"/>
        <v>0.87559503577091347</v>
      </c>
      <c r="BI12" s="75">
        <v>2</v>
      </c>
      <c r="BJ12" s="75">
        <v>2</v>
      </c>
      <c r="BK12" s="75">
        <v>2</v>
      </c>
      <c r="BL12" s="75">
        <v>2</v>
      </c>
      <c r="BM12" s="75">
        <v>2</v>
      </c>
      <c r="BN12" s="75">
        <v>2</v>
      </c>
      <c r="BO12" s="75">
        <v>2</v>
      </c>
      <c r="BP12" s="75">
        <v>2</v>
      </c>
      <c r="BQ12" s="75">
        <v>2</v>
      </c>
      <c r="BR12" s="72">
        <v>2</v>
      </c>
      <c r="BS12">
        <f t="shared" si="0"/>
        <v>2</v>
      </c>
      <c r="BT12" s="30">
        <f t="shared" si="11"/>
        <v>0</v>
      </c>
      <c r="BV12" s="130" t="s">
        <v>235</v>
      </c>
      <c r="BW12" s="130" t="s">
        <v>133</v>
      </c>
      <c r="BX12" s="130">
        <v>5</v>
      </c>
      <c r="BY12" s="130">
        <v>2</v>
      </c>
      <c r="CA12" s="129"/>
      <c r="CB12" s="129"/>
      <c r="CC12" s="129"/>
      <c r="CD12" s="129"/>
      <c r="CE12" s="129"/>
      <c r="CF12" s="129"/>
      <c r="CG12" s="129"/>
    </row>
    <row r="13" spans="1:85" ht="15.75" x14ac:dyDescent="0.25">
      <c r="A13">
        <v>6</v>
      </c>
      <c r="B13" s="106" t="s">
        <v>529</v>
      </c>
      <c r="C13" s="54" t="s">
        <v>386</v>
      </c>
      <c r="D13" s="54">
        <v>4</v>
      </c>
      <c r="E13" s="54">
        <v>4</v>
      </c>
      <c r="F13" s="54">
        <v>3</v>
      </c>
      <c r="G13" s="54">
        <v>4</v>
      </c>
      <c r="H13" s="54">
        <v>4</v>
      </c>
      <c r="I13" s="54">
        <v>4</v>
      </c>
      <c r="J13" s="54">
        <v>4</v>
      </c>
      <c r="K13" s="54">
        <v>4</v>
      </c>
      <c r="L13" s="54">
        <v>4</v>
      </c>
      <c r="M13" s="54">
        <v>4</v>
      </c>
      <c r="N13" s="54">
        <v>4</v>
      </c>
      <c r="O13" s="72">
        <v>4</v>
      </c>
      <c r="P13" s="54">
        <f t="shared" si="1"/>
        <v>3.9166666666666665</v>
      </c>
      <c r="Q13" s="56">
        <f t="shared" si="2"/>
        <v>0.28867513459481281</v>
      </c>
      <c r="R13" s="75"/>
      <c r="S13" s="54">
        <v>4</v>
      </c>
      <c r="T13" s="54">
        <v>4</v>
      </c>
      <c r="U13" s="54">
        <v>4</v>
      </c>
      <c r="V13" s="54">
        <v>3</v>
      </c>
      <c r="W13" s="54">
        <v>4</v>
      </c>
      <c r="X13" s="54">
        <v>3</v>
      </c>
      <c r="Y13" s="54"/>
      <c r="Z13" s="72">
        <v>4</v>
      </c>
      <c r="AA13" s="54">
        <f t="shared" si="3"/>
        <v>3.7142857142857144</v>
      </c>
      <c r="AB13" s="56">
        <f t="shared" si="4"/>
        <v>0.48795003647426693</v>
      </c>
      <c r="AC13" s="54">
        <v>4</v>
      </c>
      <c r="AD13" s="54">
        <v>4</v>
      </c>
      <c r="AE13" s="54">
        <v>4</v>
      </c>
      <c r="AF13" s="72">
        <v>4</v>
      </c>
      <c r="AG13" s="75"/>
      <c r="AH13" s="75"/>
      <c r="AI13" s="75"/>
      <c r="AJ13" s="75"/>
      <c r="AK13" s="54">
        <f t="shared" si="5"/>
        <v>4</v>
      </c>
      <c r="AL13" s="56">
        <f t="shared" si="6"/>
        <v>0</v>
      </c>
      <c r="AM13" s="54">
        <v>3</v>
      </c>
      <c r="AN13" s="54">
        <v>4</v>
      </c>
      <c r="AO13" s="54">
        <v>4</v>
      </c>
      <c r="AP13" s="54">
        <v>4</v>
      </c>
      <c r="AQ13" s="54">
        <v>4</v>
      </c>
      <c r="AR13" s="54">
        <v>4</v>
      </c>
      <c r="AS13" s="54">
        <v>4</v>
      </c>
      <c r="AT13" s="72">
        <v>4</v>
      </c>
      <c r="AU13" s="54">
        <f t="shared" si="7"/>
        <v>3.875</v>
      </c>
      <c r="AV13" s="56">
        <f t="shared" si="8"/>
        <v>0.35355339059327379</v>
      </c>
      <c r="AW13" s="75">
        <v>4</v>
      </c>
      <c r="AX13" s="54">
        <v>5</v>
      </c>
      <c r="AY13" s="54">
        <v>5</v>
      </c>
      <c r="AZ13" s="54">
        <v>4</v>
      </c>
      <c r="BA13" s="211">
        <v>5</v>
      </c>
      <c r="BB13" s="54">
        <v>3</v>
      </c>
      <c r="BC13" s="54">
        <v>4</v>
      </c>
      <c r="BD13" s="54">
        <v>4</v>
      </c>
      <c r="BE13" s="54">
        <v>4</v>
      </c>
      <c r="BF13" s="72">
        <v>4</v>
      </c>
      <c r="BG13" s="75">
        <f t="shared" si="9"/>
        <v>4.2</v>
      </c>
      <c r="BH13" s="56">
        <f t="shared" si="10"/>
        <v>0.63245553203367533</v>
      </c>
      <c r="BI13" s="75">
        <v>4</v>
      </c>
      <c r="BJ13" s="75">
        <v>4</v>
      </c>
      <c r="BK13" s="75">
        <v>4</v>
      </c>
      <c r="BL13" s="75">
        <v>4</v>
      </c>
      <c r="BM13" s="75">
        <v>4</v>
      </c>
      <c r="BN13" s="75">
        <v>4</v>
      </c>
      <c r="BO13" s="75">
        <v>4</v>
      </c>
      <c r="BP13" s="75">
        <v>4</v>
      </c>
      <c r="BQ13" s="75">
        <v>4</v>
      </c>
      <c r="BR13" s="72">
        <v>4</v>
      </c>
      <c r="BS13">
        <f t="shared" si="0"/>
        <v>4</v>
      </c>
      <c r="BT13" s="30">
        <f t="shared" si="11"/>
        <v>0</v>
      </c>
      <c r="BV13" s="130" t="s">
        <v>180</v>
      </c>
      <c r="BW13" s="130" t="s">
        <v>181</v>
      </c>
      <c r="BX13" s="130">
        <v>7</v>
      </c>
      <c r="BY13" s="130">
        <v>3</v>
      </c>
      <c r="CA13" s="129"/>
      <c r="CB13" s="129"/>
      <c r="CC13" s="129"/>
      <c r="CD13" s="129"/>
      <c r="CE13" s="129"/>
      <c r="CF13" s="129"/>
      <c r="CG13" s="129"/>
    </row>
    <row r="14" spans="1:85" ht="15.75" x14ac:dyDescent="0.25">
      <c r="A14">
        <v>7</v>
      </c>
      <c r="B14" s="106" t="s">
        <v>530</v>
      </c>
      <c r="C14" s="54" t="s">
        <v>387</v>
      </c>
      <c r="D14" s="54">
        <v>3</v>
      </c>
      <c r="E14" s="54">
        <v>3</v>
      </c>
      <c r="F14" s="54">
        <v>3</v>
      </c>
      <c r="G14" s="54">
        <v>3</v>
      </c>
      <c r="H14" s="54">
        <v>3</v>
      </c>
      <c r="I14" s="54">
        <v>4</v>
      </c>
      <c r="J14" s="54">
        <v>4</v>
      </c>
      <c r="K14" s="54">
        <v>2</v>
      </c>
      <c r="L14" s="54">
        <v>2</v>
      </c>
      <c r="M14" s="54">
        <v>2</v>
      </c>
      <c r="N14" s="54">
        <v>3</v>
      </c>
      <c r="O14" s="72">
        <v>2</v>
      </c>
      <c r="P14" s="54">
        <f t="shared" si="1"/>
        <v>2.8333333333333335</v>
      </c>
      <c r="Q14" s="56">
        <f t="shared" si="2"/>
        <v>0.71774056256527374</v>
      </c>
      <c r="R14" s="75">
        <v>4</v>
      </c>
      <c r="S14" s="54">
        <v>4</v>
      </c>
      <c r="T14" s="54">
        <v>4</v>
      </c>
      <c r="U14" s="54">
        <v>3</v>
      </c>
      <c r="V14" s="54">
        <v>2</v>
      </c>
      <c r="W14" s="54">
        <v>2</v>
      </c>
      <c r="X14" s="54">
        <v>4</v>
      </c>
      <c r="Y14" s="54"/>
      <c r="Z14" s="72">
        <v>3</v>
      </c>
      <c r="AA14" s="54">
        <f t="shared" si="3"/>
        <v>3.25</v>
      </c>
      <c r="AB14" s="56">
        <f t="shared" si="4"/>
        <v>0.88640526042791834</v>
      </c>
      <c r="AC14" s="54">
        <v>4</v>
      </c>
      <c r="AD14" s="54">
        <v>3</v>
      </c>
      <c r="AE14" s="54">
        <v>2</v>
      </c>
      <c r="AF14" s="72">
        <v>2</v>
      </c>
      <c r="AG14" s="75"/>
      <c r="AH14" s="75"/>
      <c r="AI14" s="75"/>
      <c r="AJ14" s="75"/>
      <c r="AK14" s="54">
        <f t="shared" si="5"/>
        <v>2.75</v>
      </c>
      <c r="AL14" s="56">
        <f t="shared" si="6"/>
        <v>0.9574271077563381</v>
      </c>
      <c r="AM14" s="54">
        <v>4</v>
      </c>
      <c r="AN14" s="54">
        <v>4</v>
      </c>
      <c r="AO14" s="54">
        <v>3</v>
      </c>
      <c r="AP14" s="54">
        <v>4</v>
      </c>
      <c r="AQ14" s="54">
        <v>4</v>
      </c>
      <c r="AR14" s="54">
        <v>4</v>
      </c>
      <c r="AS14" s="54">
        <v>3</v>
      </c>
      <c r="AT14" s="72">
        <v>4</v>
      </c>
      <c r="AU14" s="54">
        <f t="shared" si="7"/>
        <v>3.75</v>
      </c>
      <c r="AV14" s="56">
        <f t="shared" si="8"/>
        <v>0.46291004988627571</v>
      </c>
      <c r="AW14" s="75">
        <v>4</v>
      </c>
      <c r="AX14" s="54">
        <v>3</v>
      </c>
      <c r="AY14" s="54">
        <v>3</v>
      </c>
      <c r="AZ14" s="54">
        <v>2</v>
      </c>
      <c r="BA14" s="211">
        <v>4</v>
      </c>
      <c r="BB14" s="54">
        <v>3</v>
      </c>
      <c r="BC14" s="54">
        <v>3</v>
      </c>
      <c r="BD14" s="54">
        <v>3</v>
      </c>
      <c r="BE14" s="54">
        <v>2</v>
      </c>
      <c r="BF14" s="72">
        <v>4</v>
      </c>
      <c r="BG14" s="75">
        <f t="shared" si="9"/>
        <v>3.1</v>
      </c>
      <c r="BH14" s="56">
        <f t="shared" si="10"/>
        <v>0.73786478737262229</v>
      </c>
      <c r="BI14" s="75">
        <v>4</v>
      </c>
      <c r="BJ14" s="75">
        <v>4</v>
      </c>
      <c r="BK14" s="75">
        <v>4</v>
      </c>
      <c r="BL14" s="75">
        <v>4</v>
      </c>
      <c r="BM14" s="75">
        <v>4</v>
      </c>
      <c r="BN14" s="75">
        <v>4</v>
      </c>
      <c r="BO14" s="75">
        <v>4</v>
      </c>
      <c r="BP14" s="75">
        <v>4</v>
      </c>
      <c r="BQ14" s="75">
        <v>4</v>
      </c>
      <c r="BR14" s="72">
        <v>4</v>
      </c>
      <c r="BS14">
        <f t="shared" si="0"/>
        <v>4</v>
      </c>
      <c r="BT14" s="30">
        <f t="shared" si="11"/>
        <v>0</v>
      </c>
      <c r="BV14" s="129" t="s">
        <v>614</v>
      </c>
      <c r="BW14" s="129" t="s">
        <v>615</v>
      </c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</row>
    <row r="15" spans="1:85" ht="15.75" x14ac:dyDescent="0.25">
      <c r="A15">
        <v>8</v>
      </c>
      <c r="B15" s="106" t="s">
        <v>531</v>
      </c>
      <c r="C15" s="54" t="s">
        <v>388</v>
      </c>
      <c r="D15" s="54">
        <v>4</v>
      </c>
      <c r="E15" s="54">
        <v>3</v>
      </c>
      <c r="F15" s="54">
        <v>4</v>
      </c>
      <c r="G15" s="54">
        <v>4</v>
      </c>
      <c r="H15" s="54">
        <v>4</v>
      </c>
      <c r="I15" s="54">
        <v>3</v>
      </c>
      <c r="J15" s="54">
        <v>3</v>
      </c>
      <c r="K15" s="54">
        <v>4</v>
      </c>
      <c r="L15" s="54">
        <v>4</v>
      </c>
      <c r="M15" s="54">
        <v>3</v>
      </c>
      <c r="N15" s="54">
        <v>4</v>
      </c>
      <c r="O15" s="72">
        <v>3</v>
      </c>
      <c r="P15" s="54">
        <f t="shared" si="1"/>
        <v>3.5833333333333335</v>
      </c>
      <c r="Q15" s="56">
        <f t="shared" si="2"/>
        <v>0.51492865054443637</v>
      </c>
      <c r="R15" s="75">
        <v>4</v>
      </c>
      <c r="S15" s="54">
        <v>4</v>
      </c>
      <c r="T15" s="54">
        <v>4</v>
      </c>
      <c r="U15" s="54">
        <v>4</v>
      </c>
      <c r="V15" s="54">
        <v>4</v>
      </c>
      <c r="W15" s="54">
        <v>4</v>
      </c>
      <c r="X15" s="54">
        <v>2</v>
      </c>
      <c r="Y15" s="54"/>
      <c r="Z15" s="72">
        <v>4</v>
      </c>
      <c r="AA15" s="54">
        <f t="shared" si="3"/>
        <v>3.75</v>
      </c>
      <c r="AB15" s="56">
        <f t="shared" si="4"/>
        <v>0.70710678118654757</v>
      </c>
      <c r="AC15" s="54">
        <v>4</v>
      </c>
      <c r="AD15" s="54">
        <v>2</v>
      </c>
      <c r="AE15" s="54">
        <v>3</v>
      </c>
      <c r="AF15" s="72">
        <v>3</v>
      </c>
      <c r="AG15" s="75"/>
      <c r="AH15" s="75"/>
      <c r="AI15" s="75"/>
      <c r="AJ15" s="75"/>
      <c r="AK15" s="54">
        <f t="shared" si="5"/>
        <v>3</v>
      </c>
      <c r="AL15" s="56">
        <f t="shared" si="6"/>
        <v>0.81649658092772603</v>
      </c>
      <c r="AM15" s="54">
        <v>4</v>
      </c>
      <c r="AN15" s="54">
        <v>3</v>
      </c>
      <c r="AO15" s="54">
        <v>4</v>
      </c>
      <c r="AP15" s="54">
        <v>3</v>
      </c>
      <c r="AQ15" s="54">
        <v>4</v>
      </c>
      <c r="AR15" s="54">
        <v>4</v>
      </c>
      <c r="AS15" s="54">
        <v>4</v>
      </c>
      <c r="AT15" s="72">
        <v>4</v>
      </c>
      <c r="AU15" s="54">
        <f t="shared" si="7"/>
        <v>3.75</v>
      </c>
      <c r="AV15" s="56">
        <f t="shared" si="8"/>
        <v>0.46291004988627571</v>
      </c>
      <c r="AW15" s="75">
        <v>4</v>
      </c>
      <c r="AX15" s="54">
        <v>4</v>
      </c>
      <c r="AY15" s="54">
        <v>3</v>
      </c>
      <c r="AZ15" s="54">
        <v>4</v>
      </c>
      <c r="BA15" s="211">
        <v>4</v>
      </c>
      <c r="BB15" s="54">
        <v>4</v>
      </c>
      <c r="BC15" s="54">
        <v>3</v>
      </c>
      <c r="BD15" s="54">
        <v>3</v>
      </c>
      <c r="BE15" s="54">
        <v>3</v>
      </c>
      <c r="BF15" s="72">
        <v>4</v>
      </c>
      <c r="BG15" s="75">
        <f t="shared" si="9"/>
        <v>3.6</v>
      </c>
      <c r="BH15" s="56">
        <f t="shared" si="10"/>
        <v>0.51639777949432286</v>
      </c>
      <c r="BI15" s="54">
        <v>4</v>
      </c>
      <c r="BJ15" s="75">
        <v>2</v>
      </c>
      <c r="BK15" s="75">
        <v>4</v>
      </c>
      <c r="BL15" s="75">
        <v>4</v>
      </c>
      <c r="BM15" s="75">
        <v>4</v>
      </c>
      <c r="BN15" s="75">
        <v>3</v>
      </c>
      <c r="BO15" s="75">
        <v>3</v>
      </c>
      <c r="BP15" s="75">
        <v>3</v>
      </c>
      <c r="BQ15" s="75">
        <v>4</v>
      </c>
      <c r="BR15" s="72">
        <v>4</v>
      </c>
      <c r="BS15">
        <f t="shared" si="0"/>
        <v>3.5</v>
      </c>
      <c r="BT15" s="30">
        <f t="shared" si="11"/>
        <v>0.70710678118654757</v>
      </c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</row>
    <row r="16" spans="1:85" ht="15.75" x14ac:dyDescent="0.25">
      <c r="A16">
        <v>9</v>
      </c>
      <c r="B16" s="106" t="s">
        <v>532</v>
      </c>
      <c r="C16" s="54" t="s">
        <v>389</v>
      </c>
      <c r="D16" s="54">
        <v>4</v>
      </c>
      <c r="E16" s="54">
        <v>4</v>
      </c>
      <c r="F16" s="54">
        <v>4</v>
      </c>
      <c r="G16" s="54">
        <v>4</v>
      </c>
      <c r="H16" s="54">
        <v>4</v>
      </c>
      <c r="I16" s="54">
        <v>4</v>
      </c>
      <c r="J16" s="54"/>
      <c r="K16" s="54">
        <v>3</v>
      </c>
      <c r="L16" s="54">
        <v>4</v>
      </c>
      <c r="M16" s="54">
        <v>4</v>
      </c>
      <c r="N16" s="54">
        <v>4</v>
      </c>
      <c r="O16" s="72">
        <v>4</v>
      </c>
      <c r="P16" s="54">
        <f t="shared" si="1"/>
        <v>3.9090909090909092</v>
      </c>
      <c r="Q16" s="56">
        <f t="shared" si="2"/>
        <v>0.30151134457776363</v>
      </c>
      <c r="R16" s="75">
        <v>4</v>
      </c>
      <c r="S16" s="54">
        <v>4</v>
      </c>
      <c r="T16" s="54">
        <v>4</v>
      </c>
      <c r="U16" s="54">
        <v>4</v>
      </c>
      <c r="V16" s="54">
        <v>4</v>
      </c>
      <c r="W16" s="54">
        <v>4</v>
      </c>
      <c r="X16" s="54">
        <v>4</v>
      </c>
      <c r="Y16" s="54">
        <v>4</v>
      </c>
      <c r="Z16" s="72">
        <v>4</v>
      </c>
      <c r="AA16" s="54">
        <f t="shared" si="3"/>
        <v>4</v>
      </c>
      <c r="AB16" s="56">
        <f t="shared" si="4"/>
        <v>0</v>
      </c>
      <c r="AC16" s="54">
        <v>4</v>
      </c>
      <c r="AD16" s="54">
        <v>4</v>
      </c>
      <c r="AE16" s="54">
        <v>4</v>
      </c>
      <c r="AF16" s="72">
        <v>4</v>
      </c>
      <c r="AG16" s="75"/>
      <c r="AH16" s="75"/>
      <c r="AI16" s="75"/>
      <c r="AJ16" s="75"/>
      <c r="AK16" s="54">
        <f t="shared" si="5"/>
        <v>4</v>
      </c>
      <c r="AL16" s="56">
        <f t="shared" si="6"/>
        <v>0</v>
      </c>
      <c r="AM16" s="54">
        <v>4</v>
      </c>
      <c r="AN16" s="54">
        <v>4</v>
      </c>
      <c r="AO16" s="54">
        <v>4</v>
      </c>
      <c r="AP16" s="54">
        <v>4</v>
      </c>
      <c r="AQ16" s="54">
        <v>4</v>
      </c>
      <c r="AR16" s="54">
        <v>4</v>
      </c>
      <c r="AS16" s="54">
        <v>4</v>
      </c>
      <c r="AT16" s="72">
        <v>4</v>
      </c>
      <c r="AU16" s="54">
        <f t="shared" si="7"/>
        <v>4</v>
      </c>
      <c r="AV16" s="56">
        <f t="shared" si="8"/>
        <v>0</v>
      </c>
      <c r="AW16" s="75">
        <v>4</v>
      </c>
      <c r="AX16" s="54">
        <v>4</v>
      </c>
      <c r="AY16" s="54">
        <v>3</v>
      </c>
      <c r="AZ16" s="54">
        <v>4</v>
      </c>
      <c r="BA16" s="211">
        <v>4</v>
      </c>
      <c r="BB16" s="54">
        <v>4</v>
      </c>
      <c r="BC16" s="54">
        <v>4</v>
      </c>
      <c r="BD16" s="54">
        <v>4</v>
      </c>
      <c r="BE16" s="54">
        <v>4</v>
      </c>
      <c r="BF16" s="72">
        <v>4</v>
      </c>
      <c r="BG16" s="75">
        <f t="shared" si="9"/>
        <v>3.9</v>
      </c>
      <c r="BH16" s="56">
        <f t="shared" si="10"/>
        <v>0.31622776601683794</v>
      </c>
      <c r="BI16" s="54">
        <v>4</v>
      </c>
      <c r="BJ16" s="54">
        <v>4</v>
      </c>
      <c r="BK16" s="54">
        <v>4</v>
      </c>
      <c r="BL16" s="54">
        <v>4</v>
      </c>
      <c r="BM16" s="54">
        <v>4</v>
      </c>
      <c r="BN16" s="54">
        <v>4</v>
      </c>
      <c r="BO16" s="54">
        <v>4</v>
      </c>
      <c r="BP16" s="54">
        <v>4</v>
      </c>
      <c r="BQ16" s="54">
        <v>4</v>
      </c>
      <c r="BR16" s="72">
        <v>4</v>
      </c>
      <c r="BS16">
        <f t="shared" si="0"/>
        <v>4</v>
      </c>
      <c r="BT16" s="30">
        <f t="shared" si="11"/>
        <v>0</v>
      </c>
      <c r="BV16" s="129" t="s">
        <v>616</v>
      </c>
      <c r="BW16" s="129"/>
      <c r="BX16" s="129"/>
      <c r="BY16" s="129"/>
      <c r="BZ16" s="129"/>
      <c r="CA16" s="129" t="s">
        <v>617</v>
      </c>
      <c r="CB16" s="129"/>
      <c r="CC16" s="129"/>
      <c r="CD16" s="129"/>
      <c r="CE16" s="129">
        <v>738</v>
      </c>
      <c r="CF16" s="129"/>
      <c r="CG16" s="129"/>
    </row>
    <row r="17" spans="1:87" ht="15.75" x14ac:dyDescent="0.25">
      <c r="A17">
        <v>10</v>
      </c>
      <c r="B17" s="106" t="s">
        <v>535</v>
      </c>
      <c r="C17" s="54" t="s">
        <v>391</v>
      </c>
      <c r="D17" s="54">
        <v>4</v>
      </c>
      <c r="E17" s="54"/>
      <c r="F17" s="54">
        <v>4</v>
      </c>
      <c r="G17" s="54">
        <v>4</v>
      </c>
      <c r="H17" s="54">
        <v>4</v>
      </c>
      <c r="I17" s="54">
        <v>4</v>
      </c>
      <c r="J17" s="54">
        <v>4</v>
      </c>
      <c r="K17" s="54">
        <v>4</v>
      </c>
      <c r="L17" s="54">
        <v>4</v>
      </c>
      <c r="M17" s="54">
        <v>4</v>
      </c>
      <c r="N17" s="54">
        <v>4</v>
      </c>
      <c r="O17" s="72">
        <v>4</v>
      </c>
      <c r="P17" s="54">
        <f t="shared" si="1"/>
        <v>4</v>
      </c>
      <c r="Q17" s="56">
        <f t="shared" si="2"/>
        <v>0</v>
      </c>
      <c r="R17" s="75">
        <v>4</v>
      </c>
      <c r="S17" s="54">
        <v>4</v>
      </c>
      <c r="T17" s="54">
        <v>3</v>
      </c>
      <c r="U17" s="54">
        <v>4</v>
      </c>
      <c r="V17" s="54">
        <v>4</v>
      </c>
      <c r="W17" s="54">
        <v>4</v>
      </c>
      <c r="X17" s="54"/>
      <c r="Y17" s="54"/>
      <c r="Z17" s="72">
        <v>3</v>
      </c>
      <c r="AA17" s="54">
        <f t="shared" si="3"/>
        <v>3.7142857142857144</v>
      </c>
      <c r="AB17" s="56">
        <f t="shared" si="4"/>
        <v>0.48795003647426693</v>
      </c>
      <c r="AC17" s="54">
        <v>4</v>
      </c>
      <c r="AD17" s="54">
        <v>4</v>
      </c>
      <c r="AE17" s="54">
        <v>4</v>
      </c>
      <c r="AF17" s="72">
        <v>4</v>
      </c>
      <c r="AG17" s="75"/>
      <c r="AH17" s="75"/>
      <c r="AI17" s="75"/>
      <c r="AJ17" s="75"/>
      <c r="AK17" s="54">
        <f t="shared" si="5"/>
        <v>4</v>
      </c>
      <c r="AL17" s="56">
        <f t="shared" si="6"/>
        <v>0</v>
      </c>
      <c r="AM17" s="54">
        <v>4</v>
      </c>
      <c r="AN17" s="54">
        <v>4</v>
      </c>
      <c r="AO17" s="54">
        <v>4</v>
      </c>
      <c r="AP17" s="54">
        <v>4</v>
      </c>
      <c r="AQ17" s="54">
        <v>4</v>
      </c>
      <c r="AR17" s="54">
        <v>4</v>
      </c>
      <c r="AS17" s="54">
        <v>4</v>
      </c>
      <c r="AT17" s="72">
        <v>4</v>
      </c>
      <c r="AU17" s="54">
        <f t="shared" si="7"/>
        <v>4</v>
      </c>
      <c r="AV17" s="56">
        <f t="shared" si="8"/>
        <v>0</v>
      </c>
      <c r="AW17" s="75">
        <v>4</v>
      </c>
      <c r="AX17" s="54">
        <v>4</v>
      </c>
      <c r="AY17" s="54"/>
      <c r="AZ17" s="54">
        <v>4</v>
      </c>
      <c r="BA17" s="211">
        <v>3</v>
      </c>
      <c r="BB17" s="54">
        <v>4</v>
      </c>
      <c r="BC17" s="54">
        <v>4</v>
      </c>
      <c r="BD17" s="54">
        <v>4</v>
      </c>
      <c r="BE17" s="54">
        <v>4</v>
      </c>
      <c r="BF17" s="72">
        <v>4</v>
      </c>
      <c r="BG17" s="75">
        <f t="shared" si="9"/>
        <v>3.8888888888888888</v>
      </c>
      <c r="BH17" s="56">
        <f t="shared" si="10"/>
        <v>0.33333333333333337</v>
      </c>
      <c r="BI17" s="54">
        <v>4</v>
      </c>
      <c r="BJ17" s="54">
        <v>4</v>
      </c>
      <c r="BK17" s="54">
        <v>4</v>
      </c>
      <c r="BL17" s="54">
        <v>4</v>
      </c>
      <c r="BM17" s="54">
        <v>4</v>
      </c>
      <c r="BN17" s="54">
        <v>4</v>
      </c>
      <c r="BO17" s="54">
        <v>4</v>
      </c>
      <c r="BP17" s="54">
        <v>4</v>
      </c>
      <c r="BQ17" s="54">
        <v>4</v>
      </c>
      <c r="BR17" s="72">
        <v>4</v>
      </c>
      <c r="BS17">
        <f t="shared" si="0"/>
        <v>4</v>
      </c>
      <c r="BT17" s="30">
        <f t="shared" si="11"/>
        <v>0</v>
      </c>
      <c r="BV17" s="129" t="s">
        <v>0</v>
      </c>
      <c r="BW17" s="129" t="s">
        <v>603</v>
      </c>
      <c r="BX17" s="129" t="s">
        <v>604</v>
      </c>
      <c r="BY17" s="129"/>
      <c r="BZ17" s="129"/>
      <c r="CA17" s="129" t="s">
        <v>0</v>
      </c>
      <c r="CB17" s="129" t="s">
        <v>605</v>
      </c>
      <c r="CC17" s="129" t="s">
        <v>606</v>
      </c>
      <c r="CD17" s="129"/>
      <c r="CE17" s="129" t="s">
        <v>0</v>
      </c>
      <c r="CF17" s="129" t="s">
        <v>605</v>
      </c>
      <c r="CG17" s="129" t="s">
        <v>606</v>
      </c>
    </row>
    <row r="18" spans="1:87" ht="15.75" x14ac:dyDescent="0.25">
      <c r="A18">
        <v>11</v>
      </c>
      <c r="B18" s="106" t="s">
        <v>536</v>
      </c>
      <c r="C18" s="54" t="s">
        <v>392</v>
      </c>
      <c r="D18" s="54">
        <v>4</v>
      </c>
      <c r="E18" s="54">
        <v>4</v>
      </c>
      <c r="F18" s="54">
        <v>4</v>
      </c>
      <c r="G18" s="54">
        <v>4</v>
      </c>
      <c r="H18" s="54">
        <v>4</v>
      </c>
      <c r="I18" s="54">
        <v>4</v>
      </c>
      <c r="J18" s="54">
        <v>4</v>
      </c>
      <c r="K18" s="54">
        <v>4</v>
      </c>
      <c r="L18" s="54">
        <v>4</v>
      </c>
      <c r="M18" s="54">
        <v>4</v>
      </c>
      <c r="N18" s="54">
        <v>4</v>
      </c>
      <c r="O18" s="72">
        <v>4</v>
      </c>
      <c r="P18" s="54">
        <f t="shared" si="1"/>
        <v>4</v>
      </c>
      <c r="Q18" s="56">
        <f t="shared" si="2"/>
        <v>0</v>
      </c>
      <c r="R18" s="75">
        <v>4</v>
      </c>
      <c r="S18" s="54">
        <v>4</v>
      </c>
      <c r="T18" s="54">
        <v>4</v>
      </c>
      <c r="U18" s="54">
        <v>4</v>
      </c>
      <c r="V18" s="54">
        <v>4</v>
      </c>
      <c r="W18" s="54">
        <v>4</v>
      </c>
      <c r="X18" s="54">
        <v>4</v>
      </c>
      <c r="Y18" s="54"/>
      <c r="Z18" s="72">
        <v>4</v>
      </c>
      <c r="AA18" s="54">
        <f t="shared" si="3"/>
        <v>4</v>
      </c>
      <c r="AB18" s="56">
        <f t="shared" si="4"/>
        <v>0</v>
      </c>
      <c r="AC18" s="54">
        <v>4</v>
      </c>
      <c r="AD18" s="54">
        <v>4</v>
      </c>
      <c r="AE18" s="54">
        <v>4</v>
      </c>
      <c r="AF18" s="72">
        <v>4</v>
      </c>
      <c r="AG18" s="75"/>
      <c r="AH18" s="75"/>
      <c r="AI18" s="75"/>
      <c r="AJ18" s="75"/>
      <c r="AK18" s="54">
        <f t="shared" si="5"/>
        <v>4</v>
      </c>
      <c r="AL18" s="56">
        <f t="shared" si="6"/>
        <v>0</v>
      </c>
      <c r="AM18" s="54">
        <v>4</v>
      </c>
      <c r="AN18" s="54">
        <v>4</v>
      </c>
      <c r="AO18" s="54">
        <v>4</v>
      </c>
      <c r="AP18" s="54">
        <v>4</v>
      </c>
      <c r="AQ18" s="54">
        <v>4</v>
      </c>
      <c r="AR18" s="54">
        <v>4</v>
      </c>
      <c r="AS18" s="54">
        <v>4</v>
      </c>
      <c r="AT18" s="72">
        <v>4</v>
      </c>
      <c r="AU18" s="54">
        <f t="shared" si="7"/>
        <v>4</v>
      </c>
      <c r="AV18" s="56">
        <f t="shared" si="8"/>
        <v>0</v>
      </c>
      <c r="AW18" s="75">
        <v>4</v>
      </c>
      <c r="AX18" s="54">
        <v>4</v>
      </c>
      <c r="AY18" s="54">
        <v>4</v>
      </c>
      <c r="AZ18" s="54">
        <v>4</v>
      </c>
      <c r="BA18" s="211">
        <v>4</v>
      </c>
      <c r="BB18" s="54">
        <v>4</v>
      </c>
      <c r="BC18" s="54">
        <v>4</v>
      </c>
      <c r="BD18" s="54">
        <v>4</v>
      </c>
      <c r="BE18" s="54">
        <v>4</v>
      </c>
      <c r="BF18" s="72">
        <v>4</v>
      </c>
      <c r="BG18" s="75">
        <f t="shared" si="9"/>
        <v>4</v>
      </c>
      <c r="BH18" s="56">
        <f t="shared" si="10"/>
        <v>0</v>
      </c>
      <c r="BI18" s="75">
        <v>2</v>
      </c>
      <c r="BJ18" s="75">
        <v>2</v>
      </c>
      <c r="BK18" s="75">
        <v>2</v>
      </c>
      <c r="BL18" s="75">
        <v>2</v>
      </c>
      <c r="BM18" s="75">
        <v>2</v>
      </c>
      <c r="BN18" s="75">
        <v>2</v>
      </c>
      <c r="BO18" s="75">
        <v>2</v>
      </c>
      <c r="BP18" s="75">
        <v>2</v>
      </c>
      <c r="BQ18" s="75">
        <v>2</v>
      </c>
      <c r="BR18" s="72">
        <v>2</v>
      </c>
      <c r="BS18">
        <f t="shared" si="0"/>
        <v>2</v>
      </c>
      <c r="BT18" s="30">
        <f t="shared" si="11"/>
        <v>0</v>
      </c>
      <c r="BV18" s="129" t="s">
        <v>607</v>
      </c>
      <c r="BW18" s="129" t="s">
        <v>608</v>
      </c>
      <c r="BX18" s="129">
        <v>4</v>
      </c>
      <c r="BY18" s="129">
        <v>4</v>
      </c>
      <c r="CA18" s="130" t="s">
        <v>618</v>
      </c>
      <c r="CB18" s="129">
        <v>10</v>
      </c>
      <c r="CC18" s="129">
        <v>4</v>
      </c>
      <c r="CD18" s="129"/>
      <c r="CE18" s="130" t="s">
        <v>97</v>
      </c>
      <c r="CF18" s="129">
        <v>10</v>
      </c>
      <c r="CG18" s="129">
        <v>4</v>
      </c>
    </row>
    <row r="19" spans="1:87" ht="15.75" x14ac:dyDescent="0.25">
      <c r="B19" s="106"/>
      <c r="C19" s="52" t="s">
        <v>393</v>
      </c>
      <c r="D19"/>
      <c r="O19" s="71"/>
      <c r="Q19" s="59"/>
      <c r="R19" s="82"/>
      <c r="Z19" s="71"/>
      <c r="AA19" s="54"/>
      <c r="AB19" s="56"/>
      <c r="AF19" s="71"/>
      <c r="AG19" s="33"/>
      <c r="AH19" s="33"/>
      <c r="AI19" s="33"/>
      <c r="AJ19" s="33"/>
      <c r="AK19" s="54"/>
      <c r="AL19" s="56"/>
      <c r="AT19" s="71"/>
      <c r="AU19" s="54"/>
      <c r="AV19" s="56"/>
      <c r="AW19" s="33"/>
      <c r="BA19" s="212"/>
      <c r="BF19" s="71"/>
      <c r="BG19" s="75"/>
      <c r="BH19" s="56"/>
      <c r="BR19" s="71"/>
      <c r="BS19" s="52"/>
      <c r="BT19" s="30"/>
      <c r="BV19" s="129" t="s">
        <v>611</v>
      </c>
      <c r="BW19" s="129" t="s">
        <v>612</v>
      </c>
      <c r="BX19" s="129">
        <v>4</v>
      </c>
      <c r="BY19" s="129">
        <v>4</v>
      </c>
      <c r="CA19" s="130" t="s">
        <v>216</v>
      </c>
      <c r="CB19" s="129">
        <v>10</v>
      </c>
      <c r="CC19" s="129">
        <v>4</v>
      </c>
      <c r="CD19" s="129"/>
      <c r="CE19" s="129"/>
      <c r="CF19" s="129"/>
      <c r="CG19" s="129"/>
    </row>
    <row r="20" spans="1:87" ht="15.75" x14ac:dyDescent="0.25">
      <c r="A20">
        <v>12</v>
      </c>
      <c r="B20" s="106" t="s">
        <v>523</v>
      </c>
      <c r="C20" s="55" t="s">
        <v>394</v>
      </c>
      <c r="D20" s="55">
        <v>4</v>
      </c>
      <c r="E20" s="55">
        <v>4</v>
      </c>
      <c r="F20" s="55">
        <v>4</v>
      </c>
      <c r="G20" s="55">
        <v>4</v>
      </c>
      <c r="H20" s="55">
        <v>4</v>
      </c>
      <c r="I20" s="55">
        <v>4</v>
      </c>
      <c r="J20" s="55">
        <v>4</v>
      </c>
      <c r="K20" s="55">
        <v>4</v>
      </c>
      <c r="L20" s="55">
        <v>4</v>
      </c>
      <c r="M20" s="55">
        <v>4</v>
      </c>
      <c r="N20" s="55">
        <v>3</v>
      </c>
      <c r="O20" s="73">
        <v>4</v>
      </c>
      <c r="P20" s="55">
        <v>3.8333333333333335</v>
      </c>
      <c r="Q20" s="57">
        <f t="shared" si="2"/>
        <v>0.28867513459481287</v>
      </c>
      <c r="R20" s="76">
        <v>4</v>
      </c>
      <c r="S20" s="55">
        <v>4</v>
      </c>
      <c r="T20" s="55">
        <v>4</v>
      </c>
      <c r="U20" s="55">
        <v>4</v>
      </c>
      <c r="V20" s="55">
        <v>4</v>
      </c>
      <c r="W20" s="55">
        <v>4</v>
      </c>
      <c r="X20" s="55">
        <v>4</v>
      </c>
      <c r="Y20" s="55">
        <v>4</v>
      </c>
      <c r="Z20" s="73">
        <v>3</v>
      </c>
      <c r="AA20" s="54">
        <f t="shared" si="3"/>
        <v>3.8888888888888888</v>
      </c>
      <c r="AB20" s="56">
        <f t="shared" si="4"/>
        <v>0.33333333333333337</v>
      </c>
      <c r="AC20" s="55">
        <v>4</v>
      </c>
      <c r="AD20" s="55">
        <v>3</v>
      </c>
      <c r="AE20" s="55">
        <v>4</v>
      </c>
      <c r="AF20" s="73">
        <v>3</v>
      </c>
      <c r="AG20" s="76"/>
      <c r="AH20" s="76"/>
      <c r="AI20" s="76"/>
      <c r="AJ20" s="76"/>
      <c r="AK20" s="54">
        <f t="shared" si="5"/>
        <v>3.5</v>
      </c>
      <c r="AL20" s="56">
        <f t="shared" si="6"/>
        <v>0.57735026918962573</v>
      </c>
      <c r="AM20" s="55">
        <v>4</v>
      </c>
      <c r="AN20" s="55">
        <v>4</v>
      </c>
      <c r="AO20" s="55">
        <v>3</v>
      </c>
      <c r="AP20" s="55">
        <v>4</v>
      </c>
      <c r="AQ20" s="55">
        <v>4</v>
      </c>
      <c r="AR20" s="55">
        <v>4</v>
      </c>
      <c r="AS20" s="55">
        <v>4</v>
      </c>
      <c r="AT20" s="73">
        <v>3</v>
      </c>
      <c r="AU20" s="54">
        <f t="shared" si="7"/>
        <v>3.75</v>
      </c>
      <c r="AV20" s="56">
        <f t="shared" si="8"/>
        <v>0.46291004988627571</v>
      </c>
      <c r="AW20" s="76">
        <v>4</v>
      </c>
      <c r="AX20" s="55">
        <v>4</v>
      </c>
      <c r="AY20" s="55">
        <v>3</v>
      </c>
      <c r="AZ20" s="55">
        <v>4</v>
      </c>
      <c r="BA20" s="213">
        <v>3</v>
      </c>
      <c r="BB20" s="55">
        <v>3</v>
      </c>
      <c r="BC20" s="55">
        <v>4</v>
      </c>
      <c r="BD20" s="55">
        <v>4</v>
      </c>
      <c r="BE20" s="55">
        <v>3</v>
      </c>
      <c r="BF20" s="73">
        <v>3</v>
      </c>
      <c r="BG20" s="75">
        <f t="shared" si="9"/>
        <v>3.5</v>
      </c>
      <c r="BH20" s="56">
        <f t="shared" si="10"/>
        <v>0.52704627669472992</v>
      </c>
      <c r="BI20" s="76">
        <v>4</v>
      </c>
      <c r="BJ20" s="76">
        <v>4</v>
      </c>
      <c r="BK20" s="76">
        <v>4</v>
      </c>
      <c r="BL20" s="76">
        <v>4</v>
      </c>
      <c r="BM20" s="76">
        <v>4</v>
      </c>
      <c r="BN20" s="76">
        <v>4</v>
      </c>
      <c r="BO20" s="76">
        <v>4</v>
      </c>
      <c r="BP20" s="76">
        <v>4</v>
      </c>
      <c r="BQ20" s="76">
        <v>4</v>
      </c>
      <c r="BR20" s="73">
        <v>4</v>
      </c>
      <c r="BS20">
        <f t="shared" si="0"/>
        <v>4</v>
      </c>
      <c r="BT20" s="30">
        <f t="shared" si="11"/>
        <v>0</v>
      </c>
      <c r="BV20" s="130" t="s">
        <v>133</v>
      </c>
      <c r="BW20" s="130" t="s">
        <v>134</v>
      </c>
      <c r="BX20" s="129">
        <v>3</v>
      </c>
      <c r="BY20" s="129">
        <v>3</v>
      </c>
      <c r="CA20" s="129"/>
      <c r="CB20" s="129"/>
      <c r="CC20" s="129"/>
      <c r="CD20" s="129"/>
      <c r="CE20" s="129"/>
      <c r="CF20" s="129"/>
      <c r="CG20" s="129"/>
    </row>
    <row r="21" spans="1:87" ht="15.75" x14ac:dyDescent="0.25">
      <c r="A21">
        <v>13</v>
      </c>
      <c r="B21" s="106" t="s">
        <v>533</v>
      </c>
      <c r="C21" s="55" t="s">
        <v>397</v>
      </c>
      <c r="D21" s="55">
        <v>4</v>
      </c>
      <c r="E21" s="55">
        <v>3</v>
      </c>
      <c r="F21" s="55">
        <v>4</v>
      </c>
      <c r="G21" s="55">
        <v>4</v>
      </c>
      <c r="H21" s="55">
        <v>2</v>
      </c>
      <c r="I21" s="55">
        <v>4</v>
      </c>
      <c r="J21" s="55">
        <v>4</v>
      </c>
      <c r="K21" s="55">
        <v>4</v>
      </c>
      <c r="L21" s="55">
        <v>4</v>
      </c>
      <c r="M21" s="55">
        <v>4</v>
      </c>
      <c r="N21" s="55">
        <v>4</v>
      </c>
      <c r="O21" s="73">
        <v>4</v>
      </c>
      <c r="P21" s="55">
        <v>3.8</v>
      </c>
      <c r="Q21" s="57">
        <f t="shared" si="2"/>
        <v>0.62158156050806102</v>
      </c>
      <c r="R21" s="76">
        <v>4</v>
      </c>
      <c r="S21" s="55">
        <v>4</v>
      </c>
      <c r="T21" s="55">
        <v>4</v>
      </c>
      <c r="U21" s="55">
        <v>4</v>
      </c>
      <c r="V21" s="55">
        <v>3</v>
      </c>
      <c r="W21" s="55">
        <v>4</v>
      </c>
      <c r="X21" s="55">
        <v>3</v>
      </c>
      <c r="Y21" s="55"/>
      <c r="Z21" s="73">
        <v>2</v>
      </c>
      <c r="AA21" s="54">
        <f t="shared" si="3"/>
        <v>3.5</v>
      </c>
      <c r="AB21" s="56">
        <f t="shared" si="4"/>
        <v>0.7559289460184544</v>
      </c>
      <c r="AC21" s="55">
        <v>4</v>
      </c>
      <c r="AD21" s="55">
        <v>4</v>
      </c>
      <c r="AE21" s="55">
        <v>4</v>
      </c>
      <c r="AF21" s="73">
        <v>3</v>
      </c>
      <c r="AG21" s="76"/>
      <c r="AH21" s="76"/>
      <c r="AI21" s="76"/>
      <c r="AJ21" s="76"/>
      <c r="AK21" s="54">
        <f t="shared" si="5"/>
        <v>3.75</v>
      </c>
      <c r="AL21" s="56">
        <f t="shared" si="6"/>
        <v>0.5</v>
      </c>
      <c r="AM21" s="55">
        <v>3</v>
      </c>
      <c r="AN21" s="55">
        <v>4</v>
      </c>
      <c r="AO21" s="55">
        <v>4</v>
      </c>
      <c r="AP21" s="55">
        <v>4</v>
      </c>
      <c r="AQ21" s="55">
        <v>4</v>
      </c>
      <c r="AR21" s="55">
        <v>4</v>
      </c>
      <c r="AS21" s="55">
        <v>4</v>
      </c>
      <c r="AT21" s="73">
        <v>4</v>
      </c>
      <c r="AU21" s="54">
        <f t="shared" si="7"/>
        <v>3.875</v>
      </c>
      <c r="AV21" s="56">
        <f t="shared" si="8"/>
        <v>0.35355339059327379</v>
      </c>
      <c r="AW21" s="76">
        <v>4</v>
      </c>
      <c r="AX21" s="55">
        <v>3</v>
      </c>
      <c r="AY21" s="55">
        <v>4</v>
      </c>
      <c r="AZ21" s="55">
        <v>4</v>
      </c>
      <c r="BA21" s="213">
        <v>2</v>
      </c>
      <c r="BB21" s="55">
        <v>4</v>
      </c>
      <c r="BC21" s="55">
        <v>3</v>
      </c>
      <c r="BD21" s="55">
        <v>2</v>
      </c>
      <c r="BE21" s="55">
        <v>3</v>
      </c>
      <c r="BF21" s="73">
        <v>4</v>
      </c>
      <c r="BG21" s="75">
        <f t="shared" si="9"/>
        <v>3.3</v>
      </c>
      <c r="BH21" s="56">
        <f t="shared" si="10"/>
        <v>0.82327260234856425</v>
      </c>
      <c r="BI21" s="55">
        <v>4</v>
      </c>
      <c r="BJ21" s="55">
        <v>4</v>
      </c>
      <c r="BK21" s="55">
        <v>4</v>
      </c>
      <c r="BL21" s="55">
        <v>4</v>
      </c>
      <c r="BM21" s="55">
        <v>4</v>
      </c>
      <c r="BN21" s="55">
        <v>4</v>
      </c>
      <c r="BO21" s="55">
        <v>4</v>
      </c>
      <c r="BP21" s="55">
        <v>4</v>
      </c>
      <c r="BQ21" s="55">
        <v>4</v>
      </c>
      <c r="BR21" s="73"/>
      <c r="BS21">
        <f t="shared" si="0"/>
        <v>4</v>
      </c>
      <c r="BT21" s="30">
        <f t="shared" si="11"/>
        <v>0</v>
      </c>
      <c r="BV21" s="129" t="s">
        <v>613</v>
      </c>
      <c r="BW21" s="129" t="s">
        <v>608</v>
      </c>
      <c r="BX21" s="129">
        <v>4</v>
      </c>
      <c r="BY21" s="129">
        <v>4</v>
      </c>
      <c r="CA21" s="129"/>
      <c r="CB21" s="129"/>
      <c r="CC21" s="129"/>
      <c r="CD21" s="129"/>
      <c r="CE21" s="129"/>
      <c r="CF21" s="129"/>
      <c r="CG21" s="129"/>
    </row>
    <row r="22" spans="1:87" ht="15.75" x14ac:dyDescent="0.25">
      <c r="A22">
        <v>14</v>
      </c>
      <c r="B22" s="106" t="s">
        <v>520</v>
      </c>
      <c r="C22" s="55" t="s">
        <v>398</v>
      </c>
      <c r="D22" s="55">
        <v>4</v>
      </c>
      <c r="E22" s="55">
        <v>4</v>
      </c>
      <c r="F22" s="55">
        <v>4</v>
      </c>
      <c r="G22" s="55">
        <v>4</v>
      </c>
      <c r="H22" s="55">
        <v>4</v>
      </c>
      <c r="I22" s="55">
        <v>4</v>
      </c>
      <c r="J22" s="55">
        <v>4</v>
      </c>
      <c r="K22" s="55">
        <v>4</v>
      </c>
      <c r="L22" s="55">
        <v>4</v>
      </c>
      <c r="M22" s="55">
        <v>4</v>
      </c>
      <c r="N22" s="55">
        <v>4</v>
      </c>
      <c r="O22" s="73">
        <v>3</v>
      </c>
      <c r="P22" s="55">
        <v>3.9</v>
      </c>
      <c r="Q22" s="57">
        <f t="shared" si="2"/>
        <v>0.28867513459481287</v>
      </c>
      <c r="R22" s="76">
        <v>3</v>
      </c>
      <c r="S22" s="55">
        <v>3</v>
      </c>
      <c r="T22" s="55">
        <v>4</v>
      </c>
      <c r="U22" s="55">
        <v>4</v>
      </c>
      <c r="V22" s="55">
        <v>4</v>
      </c>
      <c r="W22" s="55">
        <v>4</v>
      </c>
      <c r="X22" s="55">
        <v>4</v>
      </c>
      <c r="Y22" s="55"/>
      <c r="Z22" s="73">
        <v>4</v>
      </c>
      <c r="AA22" s="54">
        <f t="shared" si="3"/>
        <v>3.75</v>
      </c>
      <c r="AB22" s="56">
        <f t="shared" si="4"/>
        <v>0.46291004988627571</v>
      </c>
      <c r="AC22" s="55">
        <v>3</v>
      </c>
      <c r="AD22" s="55">
        <v>4</v>
      </c>
      <c r="AE22" s="55">
        <v>3</v>
      </c>
      <c r="AF22" s="73">
        <v>3</v>
      </c>
      <c r="AG22" s="76"/>
      <c r="AH22" s="76"/>
      <c r="AI22" s="76"/>
      <c r="AJ22" s="76"/>
      <c r="AK22" s="54">
        <f t="shared" si="5"/>
        <v>3.25</v>
      </c>
      <c r="AL22" s="56">
        <f t="shared" si="6"/>
        <v>0.5</v>
      </c>
      <c r="AM22" s="55">
        <v>4</v>
      </c>
      <c r="AN22" s="55">
        <v>4</v>
      </c>
      <c r="AO22" s="55">
        <v>3</v>
      </c>
      <c r="AP22" s="55">
        <v>4</v>
      </c>
      <c r="AQ22" s="55">
        <v>3</v>
      </c>
      <c r="AR22" s="55">
        <v>4</v>
      </c>
      <c r="AS22" s="55">
        <v>4</v>
      </c>
      <c r="AT22" s="73">
        <v>4</v>
      </c>
      <c r="AU22" s="54">
        <f t="shared" si="7"/>
        <v>3.75</v>
      </c>
      <c r="AV22" s="56">
        <f t="shared" si="8"/>
        <v>0.46291004988627571</v>
      </c>
      <c r="AW22" s="76">
        <v>3</v>
      </c>
      <c r="AX22" s="55">
        <v>4</v>
      </c>
      <c r="AY22" s="55">
        <v>4</v>
      </c>
      <c r="AZ22" s="55">
        <v>4</v>
      </c>
      <c r="BA22" s="213">
        <v>4</v>
      </c>
      <c r="BB22" s="55">
        <v>3</v>
      </c>
      <c r="BC22" s="55">
        <v>4</v>
      </c>
      <c r="BD22" s="55">
        <v>3</v>
      </c>
      <c r="BE22" s="55">
        <v>3</v>
      </c>
      <c r="BF22" s="73">
        <v>4</v>
      </c>
      <c r="BG22" s="75">
        <f t="shared" si="9"/>
        <v>3.6</v>
      </c>
      <c r="BH22" s="56">
        <f t="shared" si="10"/>
        <v>0.51639777949432286</v>
      </c>
      <c r="BI22" s="55">
        <v>2</v>
      </c>
      <c r="BJ22" s="76">
        <v>2</v>
      </c>
      <c r="BK22" s="76">
        <v>2</v>
      </c>
      <c r="BL22" s="76">
        <v>4</v>
      </c>
      <c r="BM22" s="76">
        <v>2</v>
      </c>
      <c r="BN22" s="76">
        <v>4</v>
      </c>
      <c r="BO22" s="76">
        <v>4</v>
      </c>
      <c r="BP22" s="76">
        <v>4</v>
      </c>
      <c r="BQ22" s="76">
        <v>2</v>
      </c>
      <c r="BR22" s="73">
        <v>4</v>
      </c>
      <c r="BS22">
        <f t="shared" si="0"/>
        <v>3</v>
      </c>
      <c r="BT22" s="30">
        <f t="shared" si="11"/>
        <v>1.0540925533894598</v>
      </c>
      <c r="BV22" s="129" t="s">
        <v>619</v>
      </c>
      <c r="BW22" s="129" t="s">
        <v>620</v>
      </c>
      <c r="BX22" s="129"/>
      <c r="BY22" s="129"/>
      <c r="CA22" s="129"/>
      <c r="CB22" s="129"/>
      <c r="CC22" s="129"/>
      <c r="CD22" s="129"/>
      <c r="CE22" s="129"/>
      <c r="CF22" s="129"/>
      <c r="CG22" s="129"/>
    </row>
    <row r="23" spans="1:87" ht="15.75" x14ac:dyDescent="0.25">
      <c r="A23">
        <v>15</v>
      </c>
      <c r="B23" s="106" t="s">
        <v>524</v>
      </c>
      <c r="C23" s="55" t="s">
        <v>401</v>
      </c>
      <c r="D23" s="55">
        <v>4</v>
      </c>
      <c r="E23" s="55">
        <v>4</v>
      </c>
      <c r="F23" s="55">
        <v>3</v>
      </c>
      <c r="G23" s="55">
        <v>3</v>
      </c>
      <c r="H23" s="55">
        <v>3</v>
      </c>
      <c r="I23" s="55">
        <v>4</v>
      </c>
      <c r="J23" s="55">
        <v>4</v>
      </c>
      <c r="K23" s="55">
        <v>4</v>
      </c>
      <c r="L23" s="55">
        <v>3</v>
      </c>
      <c r="M23" s="55">
        <v>3</v>
      </c>
      <c r="N23" s="55">
        <v>3</v>
      </c>
      <c r="O23" s="73">
        <v>2</v>
      </c>
      <c r="P23" s="55">
        <v>3.2</v>
      </c>
      <c r="Q23" s="57">
        <f t="shared" si="2"/>
        <v>0.65133894727892894</v>
      </c>
      <c r="R23" s="76">
        <v>3</v>
      </c>
      <c r="S23" s="55">
        <v>3</v>
      </c>
      <c r="T23" s="55">
        <v>3</v>
      </c>
      <c r="U23" s="55">
        <v>3</v>
      </c>
      <c r="V23" s="55">
        <v>3</v>
      </c>
      <c r="W23" s="55">
        <v>4</v>
      </c>
      <c r="X23" s="55">
        <v>4</v>
      </c>
      <c r="Y23" s="55">
        <v>2</v>
      </c>
      <c r="Z23" s="73">
        <v>3</v>
      </c>
      <c r="AA23" s="54">
        <f t="shared" si="3"/>
        <v>3.1111111111111112</v>
      </c>
      <c r="AB23" s="56">
        <f t="shared" si="4"/>
        <v>0.60092521257733122</v>
      </c>
      <c r="AC23" s="55">
        <v>3</v>
      </c>
      <c r="AD23" s="55">
        <v>3</v>
      </c>
      <c r="AE23" s="55">
        <v>2</v>
      </c>
      <c r="AF23" s="73">
        <v>3</v>
      </c>
      <c r="AG23" s="76"/>
      <c r="AH23" s="76"/>
      <c r="AI23" s="76"/>
      <c r="AJ23" s="76"/>
      <c r="AK23" s="54">
        <f t="shared" si="5"/>
        <v>2.75</v>
      </c>
      <c r="AL23" s="56">
        <f t="shared" si="6"/>
        <v>0.5</v>
      </c>
      <c r="AM23" s="55">
        <v>3</v>
      </c>
      <c r="AN23" s="55">
        <v>4</v>
      </c>
      <c r="AO23" s="55">
        <v>4</v>
      </c>
      <c r="AP23" s="55">
        <v>4</v>
      </c>
      <c r="AQ23" s="55">
        <v>3</v>
      </c>
      <c r="AR23" s="55">
        <v>3</v>
      </c>
      <c r="AS23" s="55">
        <v>3</v>
      </c>
      <c r="AT23" s="73">
        <v>4</v>
      </c>
      <c r="AU23" s="54">
        <f t="shared" si="7"/>
        <v>3.5</v>
      </c>
      <c r="AV23" s="56">
        <f t="shared" si="8"/>
        <v>0.53452248382484879</v>
      </c>
      <c r="AW23" s="76">
        <v>3</v>
      </c>
      <c r="AX23" s="55">
        <v>3</v>
      </c>
      <c r="AY23" s="55">
        <v>2</v>
      </c>
      <c r="AZ23" s="55">
        <v>4</v>
      </c>
      <c r="BA23" s="213">
        <v>3</v>
      </c>
      <c r="BB23" s="55">
        <v>3</v>
      </c>
      <c r="BC23" s="55">
        <v>3</v>
      </c>
      <c r="BD23" s="55">
        <v>3</v>
      </c>
      <c r="BE23" s="55">
        <v>3</v>
      </c>
      <c r="BF23" s="73">
        <v>4</v>
      </c>
      <c r="BG23" s="75">
        <f t="shared" si="9"/>
        <v>3.1</v>
      </c>
      <c r="BH23" s="56">
        <f t="shared" si="10"/>
        <v>0.5676462121975473</v>
      </c>
      <c r="BI23" s="55">
        <v>4</v>
      </c>
      <c r="BJ23" s="55">
        <v>4</v>
      </c>
      <c r="BK23" s="55">
        <v>4</v>
      </c>
      <c r="BL23" s="55">
        <v>4</v>
      </c>
      <c r="BM23" s="55">
        <v>4</v>
      </c>
      <c r="BN23" s="55">
        <v>4</v>
      </c>
      <c r="BO23" s="55">
        <v>4</v>
      </c>
      <c r="BP23" s="55">
        <v>4</v>
      </c>
      <c r="BQ23" s="55">
        <v>4</v>
      </c>
      <c r="BR23" s="73">
        <v>4</v>
      </c>
      <c r="BS23">
        <f t="shared" si="0"/>
        <v>4</v>
      </c>
      <c r="BT23" s="30">
        <f t="shared" si="11"/>
        <v>0</v>
      </c>
      <c r="BV23" s="129" t="s">
        <v>621</v>
      </c>
      <c r="BW23" s="129" t="s">
        <v>622</v>
      </c>
      <c r="BX23" s="129">
        <v>4</v>
      </c>
      <c r="BY23" s="129">
        <v>4</v>
      </c>
      <c r="CA23" s="129"/>
      <c r="CB23" s="129"/>
      <c r="CC23" s="129"/>
      <c r="CD23" s="37"/>
      <c r="CE23" s="37"/>
      <c r="CF23" s="37"/>
      <c r="CG23" s="37"/>
    </row>
    <row r="24" spans="1:87" ht="15.75" x14ac:dyDescent="0.25">
      <c r="B24" s="106"/>
      <c r="C24" s="52" t="s">
        <v>402</v>
      </c>
      <c r="D24"/>
      <c r="O24" s="71"/>
      <c r="Q24" s="59"/>
      <c r="R24" s="82"/>
      <c r="Z24" s="71"/>
      <c r="AA24" s="54"/>
      <c r="AB24" s="56"/>
      <c r="AF24" s="71"/>
      <c r="AG24" s="33"/>
      <c r="AH24" s="33"/>
      <c r="AI24" s="33"/>
      <c r="AJ24" s="33"/>
      <c r="AK24" s="54"/>
      <c r="AL24" s="56"/>
      <c r="AT24" s="71"/>
      <c r="AU24" s="54"/>
      <c r="AV24" s="56"/>
      <c r="AW24" s="33"/>
      <c r="BA24" s="212"/>
      <c r="BF24" s="71"/>
      <c r="BG24" s="75"/>
      <c r="BH24" s="56"/>
      <c r="BR24" s="71"/>
      <c r="BS24" s="52"/>
      <c r="BT24" s="30"/>
      <c r="BV24" s="129" t="s">
        <v>623</v>
      </c>
      <c r="BW24" s="129" t="s">
        <v>624</v>
      </c>
      <c r="BX24" s="129"/>
      <c r="BY24" s="129"/>
      <c r="BZ24" s="129"/>
      <c r="CA24" s="37"/>
      <c r="CB24" s="37"/>
      <c r="CC24" s="37"/>
      <c r="CD24" s="37"/>
      <c r="CE24" s="37"/>
      <c r="CF24" s="37"/>
      <c r="CG24" s="37"/>
    </row>
    <row r="25" spans="1:87" ht="15.75" x14ac:dyDescent="0.25">
      <c r="A25">
        <v>14</v>
      </c>
      <c r="B25" s="106" t="s">
        <v>517</v>
      </c>
      <c r="C25" s="53" t="s">
        <v>405</v>
      </c>
      <c r="D25" s="53">
        <v>4</v>
      </c>
      <c r="E25" s="53">
        <v>3</v>
      </c>
      <c r="F25" s="53"/>
      <c r="G25" s="53">
        <v>4</v>
      </c>
      <c r="H25" s="53">
        <v>4</v>
      </c>
      <c r="I25" s="53">
        <v>4</v>
      </c>
      <c r="J25" s="53" t="s">
        <v>258</v>
      </c>
      <c r="K25" s="53">
        <v>4</v>
      </c>
      <c r="L25" s="53" t="s">
        <v>258</v>
      </c>
      <c r="M25" s="53">
        <v>4</v>
      </c>
      <c r="N25" s="53">
        <v>4</v>
      </c>
      <c r="O25" s="74">
        <v>4</v>
      </c>
      <c r="P25" s="53">
        <v>3.8888888888888888</v>
      </c>
      <c r="Q25" s="58">
        <f t="shared" si="2"/>
        <v>0.33333333333333343</v>
      </c>
      <c r="R25" s="111"/>
      <c r="S25" s="21">
        <v>4</v>
      </c>
      <c r="T25" s="21">
        <v>3</v>
      </c>
      <c r="U25" s="21">
        <v>4</v>
      </c>
      <c r="V25" s="21"/>
      <c r="W25" s="21"/>
      <c r="X25" s="21"/>
      <c r="Y25" s="21"/>
      <c r="Z25" s="108"/>
      <c r="AA25" s="54">
        <f t="shared" si="3"/>
        <v>3.6666666666666665</v>
      </c>
      <c r="AB25" s="56">
        <f t="shared" si="4"/>
        <v>0.57735026918962473</v>
      </c>
      <c r="AC25" s="53"/>
      <c r="AD25" s="53">
        <v>4</v>
      </c>
      <c r="AE25" s="53">
        <v>4</v>
      </c>
      <c r="AF25" s="74" t="s">
        <v>258</v>
      </c>
      <c r="AG25" s="77"/>
      <c r="AH25" s="77"/>
      <c r="AI25" s="77"/>
      <c r="AJ25" s="77"/>
      <c r="AK25" s="54">
        <f t="shared" si="5"/>
        <v>4</v>
      </c>
      <c r="AL25" s="56">
        <f t="shared" si="6"/>
        <v>0</v>
      </c>
      <c r="AM25" s="53">
        <v>3</v>
      </c>
      <c r="AN25" s="53">
        <v>4</v>
      </c>
      <c r="AO25" s="53">
        <v>4</v>
      </c>
      <c r="AP25" s="53" t="s">
        <v>258</v>
      </c>
      <c r="AQ25" s="53">
        <v>4</v>
      </c>
      <c r="AR25" s="53">
        <v>3</v>
      </c>
      <c r="AS25" s="53">
        <v>4</v>
      </c>
      <c r="AT25" s="74">
        <v>3</v>
      </c>
      <c r="AU25" s="54">
        <f t="shared" si="7"/>
        <v>3.5714285714285716</v>
      </c>
      <c r="AV25" s="56">
        <f t="shared" si="8"/>
        <v>0.53452248382484779</v>
      </c>
      <c r="AW25" s="77"/>
      <c r="AX25" s="53">
        <v>4</v>
      </c>
      <c r="AY25" s="53">
        <v>4</v>
      </c>
      <c r="AZ25" s="53">
        <v>4</v>
      </c>
      <c r="BA25" s="214">
        <v>4</v>
      </c>
      <c r="BB25" s="53" t="s">
        <v>559</v>
      </c>
      <c r="BC25" s="53">
        <v>4</v>
      </c>
      <c r="BD25" s="53" t="s">
        <v>559</v>
      </c>
      <c r="BE25" s="53" t="s">
        <v>559</v>
      </c>
      <c r="BF25" s="74">
        <v>3</v>
      </c>
      <c r="BG25" s="75">
        <f t="shared" si="9"/>
        <v>3.8333333333333335</v>
      </c>
      <c r="BH25" s="56">
        <f t="shared" si="10"/>
        <v>0.40824829046386302</v>
      </c>
      <c r="BI25">
        <v>4</v>
      </c>
      <c r="BJ25">
        <v>3</v>
      </c>
      <c r="BK25">
        <v>4</v>
      </c>
      <c r="BL25">
        <v>4</v>
      </c>
      <c r="BM25">
        <v>4</v>
      </c>
      <c r="BN25">
        <v>4</v>
      </c>
      <c r="BO25">
        <v>4</v>
      </c>
      <c r="BP25">
        <v>4</v>
      </c>
      <c r="BQ25">
        <v>4</v>
      </c>
      <c r="BR25" s="71">
        <v>4</v>
      </c>
      <c r="BS25">
        <f t="shared" si="0"/>
        <v>3.9</v>
      </c>
      <c r="BT25" s="30">
        <f t="shared" si="11"/>
        <v>0.31622776601683794</v>
      </c>
      <c r="BV25" s="37"/>
      <c r="BW25" s="37"/>
      <c r="BX25" s="37"/>
      <c r="BY25" s="37"/>
      <c r="BZ25" s="37"/>
      <c r="CE25" s="37"/>
      <c r="CF25" s="37"/>
      <c r="CG25" s="37"/>
    </row>
    <row r="26" spans="1:87" ht="15.75" x14ac:dyDescent="0.25">
      <c r="A26">
        <v>15</v>
      </c>
      <c r="B26" s="106" t="s">
        <v>534</v>
      </c>
      <c r="C26" s="53" t="s">
        <v>406</v>
      </c>
      <c r="D26" s="53">
        <v>4</v>
      </c>
      <c r="E26" s="53">
        <v>4</v>
      </c>
      <c r="F26" s="53">
        <v>4</v>
      </c>
      <c r="G26" s="53">
        <v>4</v>
      </c>
      <c r="H26" s="53">
        <v>4</v>
      </c>
      <c r="I26" s="53">
        <v>4</v>
      </c>
      <c r="J26" s="53">
        <v>4</v>
      </c>
      <c r="K26" s="53">
        <v>4</v>
      </c>
      <c r="L26" s="53">
        <v>4</v>
      </c>
      <c r="M26" s="53">
        <v>4</v>
      </c>
      <c r="N26" s="53">
        <v>4</v>
      </c>
      <c r="O26" s="74">
        <v>4</v>
      </c>
      <c r="P26" s="53">
        <v>4.8888888888888902</v>
      </c>
      <c r="Q26" s="58">
        <f t="shared" ref="Q26" si="12">STDEV(D26:O26)</f>
        <v>0</v>
      </c>
      <c r="R26" s="77">
        <v>4</v>
      </c>
      <c r="S26" s="77">
        <v>4</v>
      </c>
      <c r="T26" s="77">
        <v>4</v>
      </c>
      <c r="U26" s="77">
        <v>4</v>
      </c>
      <c r="V26" s="77">
        <v>4</v>
      </c>
      <c r="W26" s="77">
        <v>4</v>
      </c>
      <c r="X26" s="77">
        <v>4</v>
      </c>
      <c r="Y26" s="77">
        <v>4</v>
      </c>
      <c r="Z26" s="74">
        <v>4</v>
      </c>
      <c r="AA26" s="54">
        <f t="shared" si="3"/>
        <v>4</v>
      </c>
      <c r="AB26" s="56">
        <f t="shared" si="4"/>
        <v>0</v>
      </c>
      <c r="AC26" s="53">
        <v>4</v>
      </c>
      <c r="AD26" s="53">
        <v>4</v>
      </c>
      <c r="AE26" s="53">
        <v>4</v>
      </c>
      <c r="AF26" s="74">
        <v>4</v>
      </c>
      <c r="AG26" s="77"/>
      <c r="AH26" s="77"/>
      <c r="AI26" s="77"/>
      <c r="AJ26" s="77"/>
      <c r="AK26" s="54">
        <f t="shared" si="5"/>
        <v>4</v>
      </c>
      <c r="AL26" s="56">
        <f t="shared" si="6"/>
        <v>0</v>
      </c>
      <c r="AM26" s="53">
        <v>4</v>
      </c>
      <c r="AN26" s="53">
        <v>4</v>
      </c>
      <c r="AO26" s="53">
        <v>4</v>
      </c>
      <c r="AP26" s="53">
        <v>4</v>
      </c>
      <c r="AQ26" s="53">
        <v>4</v>
      </c>
      <c r="AR26" s="53">
        <v>4</v>
      </c>
      <c r="AS26" s="53">
        <v>4</v>
      </c>
      <c r="AT26" s="74">
        <v>4</v>
      </c>
      <c r="AU26" s="54">
        <f t="shared" si="7"/>
        <v>4</v>
      </c>
      <c r="AV26" s="56">
        <f t="shared" si="8"/>
        <v>0</v>
      </c>
      <c r="AW26" s="77">
        <v>4</v>
      </c>
      <c r="AX26" s="77">
        <v>4</v>
      </c>
      <c r="AY26" s="77">
        <v>4</v>
      </c>
      <c r="AZ26" s="77">
        <v>4</v>
      </c>
      <c r="BA26" s="215">
        <v>4</v>
      </c>
      <c r="BB26" s="77">
        <v>4</v>
      </c>
      <c r="BC26" s="77">
        <v>4</v>
      </c>
      <c r="BD26" s="77">
        <v>4</v>
      </c>
      <c r="BE26" s="77">
        <v>4</v>
      </c>
      <c r="BF26" s="77">
        <v>4</v>
      </c>
      <c r="BG26" s="75">
        <f t="shared" si="9"/>
        <v>4</v>
      </c>
      <c r="BH26" s="56">
        <f t="shared" si="10"/>
        <v>0</v>
      </c>
      <c r="BI26" s="53">
        <v>4</v>
      </c>
      <c r="BJ26" s="53">
        <v>2</v>
      </c>
      <c r="BK26" s="53">
        <v>4</v>
      </c>
      <c r="BL26" s="53">
        <v>4</v>
      </c>
      <c r="BM26" s="53">
        <v>4</v>
      </c>
      <c r="BN26" s="53">
        <v>2</v>
      </c>
      <c r="BO26" s="53">
        <v>2</v>
      </c>
      <c r="BP26" s="53">
        <v>2</v>
      </c>
      <c r="BQ26" s="53">
        <v>2</v>
      </c>
      <c r="BR26" s="74">
        <v>4</v>
      </c>
      <c r="BS26">
        <f t="shared" si="0"/>
        <v>3</v>
      </c>
      <c r="BT26" s="30">
        <f t="shared" si="11"/>
        <v>1.0540925533894598</v>
      </c>
      <c r="BV26" s="129" t="s">
        <v>625</v>
      </c>
      <c r="BW26" s="129"/>
      <c r="BX26" s="129"/>
      <c r="BY26" s="129"/>
      <c r="BZ26" s="129"/>
      <c r="CA26" s="322" t="s">
        <v>625</v>
      </c>
      <c r="CB26" s="322"/>
      <c r="CC26" s="129"/>
      <c r="CE26" s="129" t="s">
        <v>626</v>
      </c>
      <c r="CF26" s="129"/>
      <c r="CG26" s="129"/>
      <c r="CI26" s="37"/>
    </row>
    <row r="27" spans="1:87" ht="23.45" customHeight="1" x14ac:dyDescent="0.25">
      <c r="A27">
        <v>16</v>
      </c>
      <c r="B27" s="106" t="s">
        <v>522</v>
      </c>
      <c r="C27" s="53" t="s">
        <v>407</v>
      </c>
      <c r="D27" s="53">
        <v>3</v>
      </c>
      <c r="E27" s="53">
        <v>4</v>
      </c>
      <c r="F27" s="53">
        <v>4</v>
      </c>
      <c r="G27" s="53">
        <v>3</v>
      </c>
      <c r="H27" s="53">
        <v>4</v>
      </c>
      <c r="I27" s="53">
        <v>4</v>
      </c>
      <c r="J27" s="53">
        <v>4</v>
      </c>
      <c r="K27" s="53" t="s">
        <v>559</v>
      </c>
      <c r="L27" s="53">
        <v>3</v>
      </c>
      <c r="M27" s="53">
        <v>4</v>
      </c>
      <c r="N27" s="53">
        <v>4</v>
      </c>
      <c r="O27" s="74">
        <v>4</v>
      </c>
      <c r="P27" s="53">
        <v>3.7272727272727271</v>
      </c>
      <c r="Q27" s="58">
        <f t="shared" si="2"/>
        <v>0.46709936649691436</v>
      </c>
      <c r="R27" s="77">
        <v>4</v>
      </c>
      <c r="S27" s="53">
        <v>4</v>
      </c>
      <c r="T27" s="53">
        <v>4</v>
      </c>
      <c r="U27" s="53">
        <v>4</v>
      </c>
      <c r="V27" s="53">
        <v>4</v>
      </c>
      <c r="W27" s="53">
        <v>4</v>
      </c>
      <c r="X27" s="53">
        <v>3</v>
      </c>
      <c r="Y27" s="53">
        <v>4</v>
      </c>
      <c r="Z27" s="74"/>
      <c r="AA27" s="54">
        <f t="shared" si="3"/>
        <v>3.875</v>
      </c>
      <c r="AB27" s="56">
        <f t="shared" si="4"/>
        <v>0.35355339059327379</v>
      </c>
      <c r="AC27" s="53">
        <v>4</v>
      </c>
      <c r="AD27" s="53">
        <v>4</v>
      </c>
      <c r="AE27" s="53">
        <v>4</v>
      </c>
      <c r="AF27" s="74">
        <v>4</v>
      </c>
      <c r="AG27" s="77"/>
      <c r="AH27" s="77"/>
      <c r="AI27" s="77"/>
      <c r="AJ27" s="77"/>
      <c r="AK27" s="54">
        <f t="shared" si="5"/>
        <v>4</v>
      </c>
      <c r="AL27" s="56">
        <f t="shared" si="6"/>
        <v>0</v>
      </c>
      <c r="AM27" s="53">
        <v>4</v>
      </c>
      <c r="AN27" s="53">
        <v>4</v>
      </c>
      <c r="AO27" s="53">
        <v>3</v>
      </c>
      <c r="AP27" s="53">
        <v>4</v>
      </c>
      <c r="AQ27" s="53">
        <v>4</v>
      </c>
      <c r="AR27" s="53">
        <v>4</v>
      </c>
      <c r="AS27" s="53">
        <v>4</v>
      </c>
      <c r="AT27" s="74">
        <v>4</v>
      </c>
      <c r="AU27" s="54">
        <f t="shared" si="7"/>
        <v>3.875</v>
      </c>
      <c r="AV27" s="56">
        <f t="shared" si="8"/>
        <v>0.35355339059327379</v>
      </c>
      <c r="AW27" s="77">
        <v>4</v>
      </c>
      <c r="AX27" s="53">
        <v>3</v>
      </c>
      <c r="AY27" s="53">
        <v>3</v>
      </c>
      <c r="AZ27" s="53">
        <v>3</v>
      </c>
      <c r="BA27" s="214" t="s">
        <v>559</v>
      </c>
      <c r="BB27" s="53">
        <v>4</v>
      </c>
      <c r="BC27" s="53">
        <v>4</v>
      </c>
      <c r="BD27" s="53">
        <v>4</v>
      </c>
      <c r="BE27" s="53">
        <v>4</v>
      </c>
      <c r="BF27" s="74">
        <v>4</v>
      </c>
      <c r="BG27" s="75">
        <f t="shared" si="9"/>
        <v>3.6666666666666665</v>
      </c>
      <c r="BH27" s="56">
        <f t="shared" si="10"/>
        <v>0.5</v>
      </c>
      <c r="BI27" s="77">
        <v>4</v>
      </c>
      <c r="BJ27" s="77">
        <v>3</v>
      </c>
      <c r="BK27" s="77">
        <v>2</v>
      </c>
      <c r="BL27" s="77">
        <v>4</v>
      </c>
      <c r="BM27" s="77">
        <v>3</v>
      </c>
      <c r="BN27" s="77">
        <v>2</v>
      </c>
      <c r="BO27" s="77">
        <v>2</v>
      </c>
      <c r="BP27" s="77">
        <v>2</v>
      </c>
      <c r="BQ27" s="77">
        <v>3</v>
      </c>
      <c r="BR27" s="74">
        <v>3</v>
      </c>
      <c r="BS27">
        <f t="shared" si="0"/>
        <v>2.8</v>
      </c>
      <c r="BT27" s="30">
        <f t="shared" si="11"/>
        <v>0.78881063774661508</v>
      </c>
      <c r="BV27" s="129" t="s">
        <v>0</v>
      </c>
      <c r="BW27" s="129" t="s">
        <v>603</v>
      </c>
      <c r="BX27" s="129" t="s">
        <v>604</v>
      </c>
      <c r="BY27" s="129"/>
      <c r="BZ27" s="129"/>
      <c r="CB27" s="132" t="s">
        <v>637</v>
      </c>
      <c r="CC27" s="132" t="s">
        <v>601</v>
      </c>
      <c r="CE27" s="129" t="s">
        <v>0</v>
      </c>
      <c r="CF27" s="129" t="s">
        <v>605</v>
      </c>
      <c r="CG27" s="129" t="s">
        <v>606</v>
      </c>
      <c r="CI27" s="37"/>
    </row>
    <row r="28" spans="1:87" ht="15.75" x14ac:dyDescent="0.25">
      <c r="B28" s="106"/>
      <c r="C28" s="52" t="s">
        <v>408</v>
      </c>
      <c r="D28"/>
      <c r="O28" s="71"/>
      <c r="Q28" s="59"/>
      <c r="R28" s="82"/>
      <c r="Z28" s="71"/>
      <c r="AA28" s="54"/>
      <c r="AB28" s="56"/>
      <c r="AF28" s="71"/>
      <c r="AG28" s="33"/>
      <c r="AH28" s="33"/>
      <c r="AI28" s="33"/>
      <c r="AJ28" s="33"/>
      <c r="AK28" s="54"/>
      <c r="AL28" s="56"/>
      <c r="AT28" s="71"/>
      <c r="AU28" s="54"/>
      <c r="AV28" s="56"/>
      <c r="AW28" s="33"/>
      <c r="BA28" s="212"/>
      <c r="BF28" s="71"/>
      <c r="BG28" s="75"/>
      <c r="BH28" s="56"/>
      <c r="BR28" s="71"/>
      <c r="BS28" s="52"/>
      <c r="BT28" s="30"/>
      <c r="BV28" s="129" t="s">
        <v>627</v>
      </c>
      <c r="BW28" s="129" t="s">
        <v>628</v>
      </c>
      <c r="BX28" s="129">
        <v>25</v>
      </c>
      <c r="BY28" s="129">
        <v>3</v>
      </c>
      <c r="CA28" s="132" t="s">
        <v>628</v>
      </c>
      <c r="CB28" s="133">
        <v>25</v>
      </c>
      <c r="CC28" s="133">
        <v>3</v>
      </c>
      <c r="CE28" s="130" t="s">
        <v>52</v>
      </c>
      <c r="CF28" s="129">
        <v>7.5</v>
      </c>
      <c r="CG28" s="129">
        <v>3</v>
      </c>
      <c r="CI28" s="37"/>
    </row>
    <row r="29" spans="1:87" ht="15.75" x14ac:dyDescent="0.25">
      <c r="A29">
        <v>17</v>
      </c>
      <c r="B29" s="106" t="s">
        <v>527</v>
      </c>
      <c r="C29" t="s">
        <v>412</v>
      </c>
      <c r="D29">
        <v>4</v>
      </c>
      <c r="E29" s="53">
        <v>4</v>
      </c>
      <c r="F29">
        <v>4</v>
      </c>
      <c r="G29">
        <v>4</v>
      </c>
      <c r="H29">
        <v>4</v>
      </c>
      <c r="I29">
        <v>3</v>
      </c>
      <c r="J29">
        <v>4</v>
      </c>
      <c r="K29">
        <v>3</v>
      </c>
      <c r="L29">
        <v>3</v>
      </c>
      <c r="M29">
        <v>4</v>
      </c>
      <c r="N29">
        <v>4</v>
      </c>
      <c r="O29" s="71">
        <v>4</v>
      </c>
      <c r="P29">
        <v>3.7</v>
      </c>
      <c r="Q29" s="59">
        <f t="shared" si="2"/>
        <v>0.45226701686664544</v>
      </c>
      <c r="R29" s="82">
        <v>3</v>
      </c>
      <c r="S29">
        <v>4</v>
      </c>
      <c r="T29">
        <v>4</v>
      </c>
      <c r="U29">
        <v>4</v>
      </c>
      <c r="V29">
        <v>3</v>
      </c>
      <c r="W29">
        <v>3</v>
      </c>
      <c r="X29">
        <v>3</v>
      </c>
      <c r="Y29">
        <v>4</v>
      </c>
      <c r="Z29" s="71">
        <v>4</v>
      </c>
      <c r="AA29" s="54">
        <f t="shared" si="3"/>
        <v>3.5555555555555554</v>
      </c>
      <c r="AB29" s="56">
        <f t="shared" si="4"/>
        <v>0.52704627669473059</v>
      </c>
      <c r="AC29">
        <v>3</v>
      </c>
      <c r="AD29">
        <v>4</v>
      </c>
      <c r="AE29">
        <v>4</v>
      </c>
      <c r="AF29" s="71">
        <v>4</v>
      </c>
      <c r="AG29" s="33"/>
      <c r="AH29" s="33"/>
      <c r="AI29" s="33"/>
      <c r="AJ29" s="33"/>
      <c r="AK29" s="54">
        <f t="shared" si="5"/>
        <v>3.75</v>
      </c>
      <c r="AL29" s="56">
        <f t="shared" si="6"/>
        <v>0.5</v>
      </c>
      <c r="AM29">
        <v>4</v>
      </c>
      <c r="AN29">
        <v>3</v>
      </c>
      <c r="AO29">
        <v>4</v>
      </c>
      <c r="AP29">
        <v>4</v>
      </c>
      <c r="AQ29">
        <v>4</v>
      </c>
      <c r="AR29">
        <v>4</v>
      </c>
      <c r="AS29">
        <v>4</v>
      </c>
      <c r="AT29" s="71">
        <v>4</v>
      </c>
      <c r="AU29" s="54">
        <f t="shared" si="7"/>
        <v>3.875</v>
      </c>
      <c r="AV29" s="56">
        <f t="shared" si="8"/>
        <v>0.35355339059327379</v>
      </c>
      <c r="AW29" s="82">
        <v>4</v>
      </c>
      <c r="AX29" s="53">
        <v>4</v>
      </c>
      <c r="AY29" s="53">
        <v>3</v>
      </c>
      <c r="AZ29">
        <v>3</v>
      </c>
      <c r="BA29" s="212">
        <v>4</v>
      </c>
      <c r="BB29">
        <v>4</v>
      </c>
      <c r="BC29">
        <v>4</v>
      </c>
      <c r="BD29">
        <v>4</v>
      </c>
      <c r="BE29">
        <v>4</v>
      </c>
      <c r="BF29" s="71">
        <v>4</v>
      </c>
      <c r="BG29" s="75">
        <f t="shared" si="9"/>
        <v>3.8</v>
      </c>
      <c r="BH29" s="56">
        <f t="shared" si="10"/>
        <v>0.42163702135578318</v>
      </c>
      <c r="BI29" t="s">
        <v>563</v>
      </c>
      <c r="BR29" s="71"/>
      <c r="BT29" s="30"/>
      <c r="BV29" s="130" t="s">
        <v>238</v>
      </c>
      <c r="BW29" s="130" t="s">
        <v>236</v>
      </c>
      <c r="BX29" s="130">
        <v>30</v>
      </c>
      <c r="BY29" s="130">
        <v>4</v>
      </c>
      <c r="CA29" s="134" t="s">
        <v>224</v>
      </c>
      <c r="CB29" s="135">
        <v>27</v>
      </c>
      <c r="CC29" s="135">
        <v>4</v>
      </c>
      <c r="CE29" s="130" t="s">
        <v>142</v>
      </c>
      <c r="CF29" s="129">
        <v>8</v>
      </c>
      <c r="CG29" s="129">
        <v>3.7</v>
      </c>
      <c r="CI29" s="37"/>
    </row>
    <row r="30" spans="1:87" ht="15.75" x14ac:dyDescent="0.25">
      <c r="A30">
        <v>18</v>
      </c>
      <c r="B30" s="106" t="s">
        <v>521</v>
      </c>
      <c r="C30" t="s">
        <v>415</v>
      </c>
      <c r="D30">
        <v>4</v>
      </c>
      <c r="E30" s="53">
        <v>4</v>
      </c>
      <c r="F30">
        <v>4</v>
      </c>
      <c r="G30">
        <v>4</v>
      </c>
      <c r="H30">
        <v>4</v>
      </c>
      <c r="I30">
        <v>4</v>
      </c>
      <c r="J30" s="53">
        <v>4</v>
      </c>
      <c r="K30">
        <v>4</v>
      </c>
      <c r="L30">
        <v>4</v>
      </c>
      <c r="M30">
        <v>4</v>
      </c>
      <c r="N30">
        <v>4</v>
      </c>
      <c r="O30" s="71">
        <v>3</v>
      </c>
      <c r="P30">
        <v>3.9</v>
      </c>
      <c r="Q30" s="59">
        <f t="shared" si="2"/>
        <v>0.28867513459481287</v>
      </c>
      <c r="R30" s="82">
        <v>4</v>
      </c>
      <c r="S30">
        <v>4</v>
      </c>
      <c r="T30">
        <v>4</v>
      </c>
      <c r="U30">
        <v>3</v>
      </c>
      <c r="V30">
        <v>3</v>
      </c>
      <c r="W30">
        <v>4</v>
      </c>
      <c r="X30">
        <v>4</v>
      </c>
      <c r="Z30" s="71">
        <v>3</v>
      </c>
      <c r="AA30" s="54">
        <f t="shared" si="3"/>
        <v>3.625</v>
      </c>
      <c r="AB30" s="56">
        <f t="shared" si="4"/>
        <v>0.51754916950676566</v>
      </c>
      <c r="AC30">
        <v>4</v>
      </c>
      <c r="AD30">
        <v>3</v>
      </c>
      <c r="AE30">
        <v>3</v>
      </c>
      <c r="AF30" s="71">
        <v>4</v>
      </c>
      <c r="AG30" s="33"/>
      <c r="AH30" s="33"/>
      <c r="AI30" s="33"/>
      <c r="AJ30" s="33"/>
      <c r="AK30" s="54">
        <f t="shared" si="5"/>
        <v>3.5</v>
      </c>
      <c r="AL30" s="56">
        <f t="shared" si="6"/>
        <v>0.57735026918962573</v>
      </c>
      <c r="AM30">
        <v>4</v>
      </c>
      <c r="AN30">
        <v>4</v>
      </c>
      <c r="AO30">
        <v>4</v>
      </c>
      <c r="AP30">
        <v>4</v>
      </c>
      <c r="AQ30">
        <v>4</v>
      </c>
      <c r="AR30">
        <v>4</v>
      </c>
      <c r="AS30">
        <v>3</v>
      </c>
      <c r="AT30" s="71">
        <v>4</v>
      </c>
      <c r="AU30" s="54">
        <f t="shared" si="7"/>
        <v>3.875</v>
      </c>
      <c r="AV30" s="56">
        <f t="shared" si="8"/>
        <v>0.35355339059327379</v>
      </c>
      <c r="AW30" s="77">
        <v>4</v>
      </c>
      <c r="AX30" s="53">
        <v>4</v>
      </c>
      <c r="AY30" s="53">
        <v>3</v>
      </c>
      <c r="AZ30">
        <v>4</v>
      </c>
      <c r="BA30" s="214">
        <v>3</v>
      </c>
      <c r="BB30">
        <v>3</v>
      </c>
      <c r="BC30">
        <v>4</v>
      </c>
      <c r="BD30">
        <v>3</v>
      </c>
      <c r="BE30" s="53">
        <v>4</v>
      </c>
      <c r="BF30" s="71">
        <v>4</v>
      </c>
      <c r="BG30" s="75">
        <f t="shared" si="9"/>
        <v>3.6</v>
      </c>
      <c r="BH30" s="56">
        <f t="shared" si="10"/>
        <v>0.51639777949432286</v>
      </c>
      <c r="BI30" s="82">
        <v>4</v>
      </c>
      <c r="BJ30" s="82">
        <v>4</v>
      </c>
      <c r="BK30" s="82">
        <v>4</v>
      </c>
      <c r="BL30" s="82">
        <v>4</v>
      </c>
      <c r="BM30" s="82">
        <v>4</v>
      </c>
      <c r="BN30" s="82">
        <v>4</v>
      </c>
      <c r="BO30" s="82">
        <v>4</v>
      </c>
      <c r="BP30" s="82">
        <v>3</v>
      </c>
      <c r="BQ30" s="82">
        <v>3</v>
      </c>
      <c r="BR30" s="194">
        <v>3</v>
      </c>
      <c r="BS30">
        <f t="shared" ref="BS30:BS32" si="13">AVERAGE(BI30:BR30)</f>
        <v>3.7</v>
      </c>
      <c r="BT30" s="30">
        <f t="shared" si="11"/>
        <v>0.48304589153964728</v>
      </c>
      <c r="BV30" s="129" t="s">
        <v>629</v>
      </c>
      <c r="BW30" s="129" t="s">
        <v>224</v>
      </c>
      <c r="BX30" s="129">
        <v>27</v>
      </c>
      <c r="BY30" s="129">
        <v>4</v>
      </c>
      <c r="CA30" s="134" t="s">
        <v>153</v>
      </c>
      <c r="CB30" s="135">
        <v>23</v>
      </c>
      <c r="CC30" s="135">
        <v>3</v>
      </c>
      <c r="CE30" s="130" t="s">
        <v>296</v>
      </c>
      <c r="CF30" s="129">
        <v>7.5</v>
      </c>
      <c r="CG30" s="129">
        <v>3</v>
      </c>
      <c r="CI30" s="37"/>
    </row>
    <row r="31" spans="1:87" ht="15.75" x14ac:dyDescent="0.25">
      <c r="A31">
        <v>19</v>
      </c>
      <c r="B31" s="106" t="s">
        <v>518</v>
      </c>
      <c r="C31" t="s">
        <v>416</v>
      </c>
      <c r="D31">
        <v>4</v>
      </c>
      <c r="E31">
        <v>3</v>
      </c>
      <c r="F31">
        <v>3</v>
      </c>
      <c r="G31">
        <v>4</v>
      </c>
      <c r="H31">
        <v>4</v>
      </c>
      <c r="I31">
        <v>4</v>
      </c>
      <c r="J31">
        <v>4</v>
      </c>
      <c r="K31">
        <v>3</v>
      </c>
      <c r="L31">
        <v>4</v>
      </c>
      <c r="M31">
        <v>4</v>
      </c>
      <c r="N31">
        <v>4</v>
      </c>
      <c r="O31" s="71">
        <v>4</v>
      </c>
      <c r="P31">
        <v>3.6666666666666665</v>
      </c>
      <c r="Q31" s="59">
        <f t="shared" si="2"/>
        <v>0.45226701686664544</v>
      </c>
      <c r="R31" s="82">
        <v>3</v>
      </c>
      <c r="S31">
        <v>3</v>
      </c>
      <c r="T31">
        <v>3</v>
      </c>
      <c r="U31">
        <v>3</v>
      </c>
      <c r="V31">
        <v>4</v>
      </c>
      <c r="W31">
        <v>4</v>
      </c>
      <c r="X31">
        <v>4</v>
      </c>
      <c r="Y31">
        <v>4</v>
      </c>
      <c r="Z31" s="71">
        <v>3</v>
      </c>
      <c r="AA31" s="54">
        <f t="shared" si="3"/>
        <v>3.4444444444444446</v>
      </c>
      <c r="AB31" s="56">
        <f t="shared" si="4"/>
        <v>0.52704627669473059</v>
      </c>
      <c r="AC31">
        <v>3</v>
      </c>
      <c r="AD31">
        <v>3</v>
      </c>
      <c r="AE31">
        <v>4</v>
      </c>
      <c r="AF31" s="71">
        <v>2</v>
      </c>
      <c r="AG31" s="33"/>
      <c r="AH31" s="33"/>
      <c r="AI31" s="33"/>
      <c r="AJ31" s="33"/>
      <c r="AK31" s="54">
        <f t="shared" si="5"/>
        <v>3</v>
      </c>
      <c r="AL31" s="56">
        <f t="shared" si="6"/>
        <v>0.81649658092772603</v>
      </c>
      <c r="AM31">
        <v>4</v>
      </c>
      <c r="AN31">
        <v>4</v>
      </c>
      <c r="AO31">
        <v>4</v>
      </c>
      <c r="AP31">
        <v>4</v>
      </c>
      <c r="AQ31">
        <v>4</v>
      </c>
      <c r="AR31">
        <v>3</v>
      </c>
      <c r="AS31">
        <v>3</v>
      </c>
      <c r="AT31" s="71">
        <v>4</v>
      </c>
      <c r="AU31" s="54">
        <f t="shared" si="7"/>
        <v>3.75</v>
      </c>
      <c r="AV31" s="56">
        <f t="shared" si="8"/>
        <v>0.46291004988627571</v>
      </c>
      <c r="AW31" s="77">
        <v>4</v>
      </c>
      <c r="AX31">
        <v>4</v>
      </c>
      <c r="AY31">
        <v>3</v>
      </c>
      <c r="AZ31">
        <v>3</v>
      </c>
      <c r="BA31" s="214">
        <v>3</v>
      </c>
      <c r="BB31">
        <v>2</v>
      </c>
      <c r="BC31">
        <v>4</v>
      </c>
      <c r="BD31">
        <v>4</v>
      </c>
      <c r="BE31">
        <v>2</v>
      </c>
      <c r="BF31" s="71">
        <v>4</v>
      </c>
      <c r="BG31" s="75">
        <f t="shared" si="9"/>
        <v>3.3</v>
      </c>
      <c r="BH31" s="56">
        <f t="shared" si="10"/>
        <v>0.82327260234856425</v>
      </c>
      <c r="BI31" s="82">
        <v>4</v>
      </c>
      <c r="BJ31" s="82">
        <v>4</v>
      </c>
      <c r="BK31" s="82">
        <v>4</v>
      </c>
      <c r="BL31" s="82">
        <v>4</v>
      </c>
      <c r="BM31" s="82">
        <v>4</v>
      </c>
      <c r="BN31" s="82">
        <v>4</v>
      </c>
      <c r="BO31" s="82">
        <v>4</v>
      </c>
      <c r="BP31" s="82">
        <v>4</v>
      </c>
      <c r="BQ31" s="82">
        <v>4</v>
      </c>
      <c r="BR31" s="194">
        <v>0</v>
      </c>
      <c r="BS31">
        <f t="shared" si="13"/>
        <v>3.6</v>
      </c>
      <c r="BT31" s="30">
        <f t="shared" si="11"/>
        <v>1.264911064067352</v>
      </c>
      <c r="BV31" s="130" t="s">
        <v>152</v>
      </c>
      <c r="BW31" s="130" t="s">
        <v>153</v>
      </c>
      <c r="BX31" s="130">
        <v>23</v>
      </c>
      <c r="BY31" s="130">
        <v>3</v>
      </c>
      <c r="CA31" s="132" t="s">
        <v>631</v>
      </c>
      <c r="CB31" s="133">
        <v>15</v>
      </c>
      <c r="CC31" s="133">
        <v>2</v>
      </c>
      <c r="CE31" s="130" t="s">
        <v>128</v>
      </c>
      <c r="CF31" s="129">
        <v>10</v>
      </c>
      <c r="CG31" s="129">
        <v>4</v>
      </c>
      <c r="CI31" s="37"/>
    </row>
    <row r="32" spans="1:87" ht="15.75" x14ac:dyDescent="0.25">
      <c r="A32">
        <v>20</v>
      </c>
      <c r="B32" s="217" t="s">
        <v>519</v>
      </c>
      <c r="C32" s="35" t="s">
        <v>417</v>
      </c>
      <c r="D32" s="35">
        <v>4</v>
      </c>
      <c r="E32" s="35">
        <v>4</v>
      </c>
      <c r="F32" s="35">
        <v>4</v>
      </c>
      <c r="G32" s="35">
        <v>4</v>
      </c>
      <c r="H32" s="35">
        <v>4</v>
      </c>
      <c r="I32" s="35">
        <v>4</v>
      </c>
      <c r="J32" s="35">
        <v>4</v>
      </c>
      <c r="K32" s="35">
        <v>4</v>
      </c>
      <c r="L32" s="35">
        <v>4</v>
      </c>
      <c r="M32" s="35">
        <v>4</v>
      </c>
      <c r="N32" s="35">
        <v>4</v>
      </c>
      <c r="O32" s="86">
        <v>4</v>
      </c>
      <c r="P32" s="35">
        <v>4</v>
      </c>
      <c r="Q32" s="218">
        <f t="shared" si="2"/>
        <v>0</v>
      </c>
      <c r="R32" s="128">
        <v>4</v>
      </c>
      <c r="S32" s="35">
        <v>4</v>
      </c>
      <c r="T32" s="35">
        <v>4</v>
      </c>
      <c r="U32" s="35">
        <v>4</v>
      </c>
      <c r="V32" s="35">
        <v>4</v>
      </c>
      <c r="W32" s="35">
        <v>4</v>
      </c>
      <c r="X32" s="35">
        <v>3</v>
      </c>
      <c r="Y32" s="35">
        <v>4</v>
      </c>
      <c r="Z32" s="86">
        <v>4</v>
      </c>
      <c r="AA32" s="219">
        <f t="shared" si="3"/>
        <v>3.8888888888888888</v>
      </c>
      <c r="AB32" s="220">
        <f t="shared" si="4"/>
        <v>0.33333333333333337</v>
      </c>
      <c r="AC32" s="35">
        <v>4</v>
      </c>
      <c r="AD32" s="35">
        <v>4</v>
      </c>
      <c r="AE32" s="35">
        <v>4</v>
      </c>
      <c r="AF32" s="86">
        <v>4</v>
      </c>
      <c r="AG32" s="35"/>
      <c r="AH32" s="35"/>
      <c r="AI32" s="35"/>
      <c r="AJ32" s="35"/>
      <c r="AK32" s="219">
        <f t="shared" si="5"/>
        <v>4</v>
      </c>
      <c r="AL32" s="220">
        <f t="shared" si="6"/>
        <v>0</v>
      </c>
      <c r="AM32" s="35">
        <v>4</v>
      </c>
      <c r="AN32" s="35">
        <v>4</v>
      </c>
      <c r="AO32" s="35">
        <v>4</v>
      </c>
      <c r="AP32" s="35">
        <v>4</v>
      </c>
      <c r="AQ32" s="35">
        <v>4</v>
      </c>
      <c r="AR32" s="35">
        <v>4</v>
      </c>
      <c r="AS32" s="35">
        <v>4</v>
      </c>
      <c r="AT32" s="86">
        <v>4</v>
      </c>
      <c r="AU32" s="219">
        <f t="shared" si="7"/>
        <v>4</v>
      </c>
      <c r="AV32" s="220">
        <f t="shared" si="8"/>
        <v>0</v>
      </c>
      <c r="AW32" s="221">
        <v>4</v>
      </c>
      <c r="AX32" s="35">
        <v>4</v>
      </c>
      <c r="AY32" s="35">
        <v>4</v>
      </c>
      <c r="AZ32" s="35">
        <v>4</v>
      </c>
      <c r="BA32" s="222"/>
      <c r="BB32" s="35">
        <v>4</v>
      </c>
      <c r="BC32" s="35">
        <v>4</v>
      </c>
      <c r="BD32" s="35">
        <v>4</v>
      </c>
      <c r="BE32" s="35">
        <v>4</v>
      </c>
      <c r="BF32" s="86">
        <v>4</v>
      </c>
      <c r="BG32" s="219">
        <f t="shared" si="9"/>
        <v>4</v>
      </c>
      <c r="BH32" s="220">
        <f t="shared" si="10"/>
        <v>0</v>
      </c>
      <c r="BI32" s="128">
        <v>2</v>
      </c>
      <c r="BJ32" s="128">
        <v>2</v>
      </c>
      <c r="BK32" s="128">
        <v>2</v>
      </c>
      <c r="BL32" s="128">
        <v>3</v>
      </c>
      <c r="BM32" s="128">
        <v>4</v>
      </c>
      <c r="BN32" s="128">
        <v>3</v>
      </c>
      <c r="BO32" s="128">
        <v>3</v>
      </c>
      <c r="BP32" s="128">
        <v>4</v>
      </c>
      <c r="BQ32" s="128">
        <v>3</v>
      </c>
      <c r="BR32" s="223">
        <v>3</v>
      </c>
      <c r="BS32" s="35">
        <f t="shared" si="13"/>
        <v>2.9</v>
      </c>
      <c r="BT32" s="124">
        <f t="shared" si="11"/>
        <v>0.73786478737262229</v>
      </c>
      <c r="BV32" s="129" t="s">
        <v>630</v>
      </c>
      <c r="BW32" s="129" t="s">
        <v>631</v>
      </c>
      <c r="BX32" s="129">
        <v>15</v>
      </c>
      <c r="BY32" s="129">
        <v>2</v>
      </c>
      <c r="CA32" s="132" t="s">
        <v>633</v>
      </c>
      <c r="CB32" s="133">
        <v>23</v>
      </c>
      <c r="CC32" s="133">
        <v>3</v>
      </c>
      <c r="CD32" s="37"/>
      <c r="CE32" s="37"/>
      <c r="CF32" s="37"/>
      <c r="CG32" s="37"/>
    </row>
    <row r="33" spans="2:86" x14ac:dyDescent="0.25">
      <c r="D33" s="105">
        <f>AVERAGE(D9:D32)</f>
        <v>3.8095238095238093</v>
      </c>
      <c r="E33" s="105">
        <f t="shared" ref="E33:O33" si="14">AVERAGE(E9:E32)</f>
        <v>3.65</v>
      </c>
      <c r="F33" s="105">
        <f t="shared" si="14"/>
        <v>3.7</v>
      </c>
      <c r="G33" s="105">
        <f t="shared" si="14"/>
        <v>3.8095238095238093</v>
      </c>
      <c r="H33" s="105">
        <f t="shared" si="14"/>
        <v>3.7619047619047619</v>
      </c>
      <c r="I33" s="105">
        <f t="shared" si="14"/>
        <v>3.7619047619047619</v>
      </c>
      <c r="J33" s="105">
        <f t="shared" si="14"/>
        <v>3.9473684210526314</v>
      </c>
      <c r="K33" s="105">
        <f t="shared" si="14"/>
        <v>3.7</v>
      </c>
      <c r="L33" s="105">
        <f t="shared" si="14"/>
        <v>3.65</v>
      </c>
      <c r="M33" s="105">
        <f t="shared" si="14"/>
        <v>3.7619047619047619</v>
      </c>
      <c r="N33" s="105">
        <f t="shared" si="14"/>
        <v>3.8095238095238093</v>
      </c>
      <c r="O33" s="105">
        <f t="shared" si="14"/>
        <v>3.5238095238095237</v>
      </c>
      <c r="P33" s="52">
        <f>AVERAGE(D9:O18,D20:O23,D25:O27,D29:O32)</f>
        <v>3.7398373983739837</v>
      </c>
      <c r="Q33" s="201">
        <f>STDEV(D9:O32)</f>
        <v>0.50849756083108566</v>
      </c>
      <c r="R33">
        <f>AVERAGE(R9:R32)</f>
        <v>3.736842105263158</v>
      </c>
      <c r="S33">
        <f t="shared" ref="S33:Z33" si="15">AVERAGE(S9:S32)</f>
        <v>3.8095238095238093</v>
      </c>
      <c r="T33">
        <f t="shared" si="15"/>
        <v>3.8095238095238093</v>
      </c>
      <c r="U33">
        <f t="shared" si="15"/>
        <v>3.8095238095238093</v>
      </c>
      <c r="V33">
        <f t="shared" si="15"/>
        <v>3.55</v>
      </c>
      <c r="W33">
        <f t="shared" si="15"/>
        <v>3.7</v>
      </c>
      <c r="X33">
        <f t="shared" si="15"/>
        <v>3.5789473684210527</v>
      </c>
      <c r="Y33">
        <f t="shared" si="15"/>
        <v>3.7777777777777777</v>
      </c>
      <c r="Z33">
        <f t="shared" si="15"/>
        <v>3.4210526315789473</v>
      </c>
      <c r="AA33" s="202">
        <f>AVERAGE(R9:Z32)</f>
        <v>3.6863905325443787</v>
      </c>
      <c r="AB33" s="201">
        <f>STDEV(R9:Z18,R20:Z24,R25:Z27,R29:Z32)</f>
        <v>0.52541762428551431</v>
      </c>
      <c r="AC33">
        <f>AVERAGE(AC9:AF18,AC20:AF23,AD25:AE25,AC26:AF27,AC29:AF32)</f>
        <v>3.5121951219512195</v>
      </c>
      <c r="AD33">
        <f t="shared" ref="AD33:AF33" si="16">AVERAGE(AD9:AG18,AD20:AG23,AE25:AF25,AD26:AG27,AD29:AG32)</f>
        <v>3.4262295081967213</v>
      </c>
      <c r="AE33">
        <f t="shared" si="16"/>
        <v>3.4</v>
      </c>
      <c r="AF33">
        <f t="shared" si="16"/>
        <v>3.3</v>
      </c>
      <c r="AK33">
        <f>AVERAGE(AC9:AF18,AC20:AF23,AD25:AE25,AC26:AF27,AC29:AF32)</f>
        <v>3.5121951219512195</v>
      </c>
      <c r="AL33">
        <f>STDEV(AC9:AF18,AC20:AF23,AC29:AF32,AD25:AE25,AC26:AF27)</f>
        <v>0.65251465030664246</v>
      </c>
      <c r="AM33">
        <f>AVERAGE(AM29:AM32)</f>
        <v>4</v>
      </c>
      <c r="AN33">
        <f t="shared" ref="AN33:AT33" si="17">AVERAGE(AN29:AN32)</f>
        <v>3.75</v>
      </c>
      <c r="AO33">
        <f t="shared" si="17"/>
        <v>4</v>
      </c>
      <c r="AP33">
        <f t="shared" si="17"/>
        <v>4</v>
      </c>
      <c r="AQ33">
        <f t="shared" si="17"/>
        <v>4</v>
      </c>
      <c r="AR33">
        <f t="shared" si="17"/>
        <v>3.75</v>
      </c>
      <c r="AS33">
        <f t="shared" si="17"/>
        <v>3.5</v>
      </c>
      <c r="AT33">
        <f t="shared" si="17"/>
        <v>4</v>
      </c>
      <c r="AU33" s="202">
        <f>AVERAGE(AM9:AT32)</f>
        <v>3.8203592814371259</v>
      </c>
      <c r="AV33" s="201">
        <f>STDEV(AM9:AT18,AM20:AT23,AM25:AT27,AM29:AT32)</f>
        <v>0.40038218521261038</v>
      </c>
      <c r="AW33">
        <f>AVERAGE(AW9:AW32)</f>
        <v>3.85</v>
      </c>
      <c r="AX33">
        <f t="shared" ref="AX33:BF33" si="18">AVERAGE(AX9:AX32)</f>
        <v>3.8095238095238093</v>
      </c>
      <c r="AY33">
        <f t="shared" si="18"/>
        <v>3.4</v>
      </c>
      <c r="AZ33">
        <f t="shared" si="18"/>
        <v>3.6666666666666665</v>
      </c>
      <c r="BA33">
        <f t="shared" si="18"/>
        <v>3.5263157894736841</v>
      </c>
      <c r="BB33">
        <f t="shared" si="18"/>
        <v>3.4</v>
      </c>
      <c r="BC33">
        <f t="shared" si="18"/>
        <v>3.7</v>
      </c>
      <c r="BD33">
        <f t="shared" si="18"/>
        <v>3.45</v>
      </c>
      <c r="BE33">
        <f t="shared" si="18"/>
        <v>3.3</v>
      </c>
      <c r="BF33">
        <f t="shared" si="18"/>
        <v>3.9047619047619047</v>
      </c>
      <c r="BG33" s="204">
        <f>AVERAGE(AW9:BF32)</f>
        <v>3.6039603960396041</v>
      </c>
      <c r="BR33" s="71"/>
      <c r="BS33" s="196">
        <f>AVERAGE(BI9:BR18,BI20:BR23,BI25:BR27,BI30:BR32)</f>
        <v>3.4673366834170856</v>
      </c>
      <c r="BT33" s="201">
        <f>STDEV(BI9:BR18,BI20:BR23,BI25:BR27,BI30:BR32)</f>
        <v>0.83948543776124429</v>
      </c>
      <c r="BV33" s="129" t="s">
        <v>632</v>
      </c>
      <c r="BW33" s="129" t="s">
        <v>633</v>
      </c>
      <c r="BX33" s="129">
        <v>23</v>
      </c>
      <c r="BY33" s="129">
        <v>3</v>
      </c>
      <c r="CA33" s="129"/>
      <c r="CB33" s="129"/>
      <c r="CC33" s="129"/>
      <c r="CD33" s="37"/>
      <c r="CE33" s="37"/>
      <c r="CF33" s="37"/>
      <c r="CG33" s="37"/>
    </row>
    <row r="34" spans="2:86" x14ac:dyDescent="0.25">
      <c r="D34" s="288">
        <v>3.8095238095238093</v>
      </c>
      <c r="E34" s="289">
        <v>3.65</v>
      </c>
      <c r="F34" s="289">
        <v>3.7</v>
      </c>
      <c r="G34" s="289">
        <v>3.8095238095238093</v>
      </c>
      <c r="H34" s="289">
        <v>3.7619047619047619</v>
      </c>
      <c r="I34" s="289">
        <v>3.7619047619047619</v>
      </c>
      <c r="J34" s="289">
        <v>3.9473684210526314</v>
      </c>
      <c r="K34" s="289">
        <v>3.7</v>
      </c>
      <c r="L34" s="289">
        <v>3.65</v>
      </c>
      <c r="M34" s="289">
        <v>3.7619047619047619</v>
      </c>
      <c r="N34" s="289">
        <v>3.8095238095238093</v>
      </c>
      <c r="O34" s="289">
        <v>3.5238095238095237</v>
      </c>
      <c r="R34">
        <f>STDEV(R9:R32)</f>
        <v>0.45241392835886352</v>
      </c>
      <c r="S34">
        <f t="shared" ref="S34:Z34" si="19">STDEV(S9:S32)</f>
        <v>0.40237390808147844</v>
      </c>
      <c r="T34">
        <f t="shared" si="19"/>
        <v>0.40237390808147844</v>
      </c>
      <c r="U34">
        <f t="shared" si="19"/>
        <v>0.40237390808147844</v>
      </c>
      <c r="V34">
        <f t="shared" si="19"/>
        <v>0.60480531882929889</v>
      </c>
      <c r="W34">
        <f t="shared" si="19"/>
        <v>0.5712405705774789</v>
      </c>
      <c r="X34">
        <f t="shared" si="19"/>
        <v>0.60697697866688349</v>
      </c>
      <c r="Y34">
        <f t="shared" si="19"/>
        <v>0.66666666666666552</v>
      </c>
      <c r="Z34">
        <f t="shared" si="19"/>
        <v>0.60697697866688349</v>
      </c>
      <c r="AC34">
        <f>STDEV(AC9:AF18,AC20:AF23,AC29:AF32,AD25:AE25,AC26:AF27)</f>
        <v>0.65251465030664246</v>
      </c>
      <c r="AD34">
        <f t="shared" ref="AD34:AF34" si="20">STDEV(AD9:AG18,AD20:AG23,AD29:AG32,AE25:AF25,AD26:AG27)</f>
        <v>0.69423858515264991</v>
      </c>
      <c r="AE34">
        <f t="shared" si="20"/>
        <v>0.74420840753525108</v>
      </c>
      <c r="AF34">
        <f t="shared" si="20"/>
        <v>0.7326950970650461</v>
      </c>
      <c r="AM34" s="273">
        <f>STDEV(AM9:AM18,AM20:AM23,AM25:AM27,AM29:AM32)</f>
        <v>0.46291004988627532</v>
      </c>
      <c r="AN34" s="33">
        <f t="shared" ref="AN34:AT34" si="21">STDEV(AN9:AN18,AN20:AN23,AN25:AN27,AN29:AN32)</f>
        <v>0.538958431120796</v>
      </c>
      <c r="AO34" s="33">
        <f t="shared" si="21"/>
        <v>0.436435780471984</v>
      </c>
      <c r="AP34" s="33">
        <f t="shared" si="21"/>
        <v>0.22360679774997891</v>
      </c>
      <c r="AQ34" s="33">
        <f t="shared" si="21"/>
        <v>0.35856858280031806</v>
      </c>
      <c r="AR34" s="33">
        <f t="shared" si="21"/>
        <v>0.35856858280031806</v>
      </c>
      <c r="AS34" s="33">
        <f t="shared" si="21"/>
        <v>0.436435780471984</v>
      </c>
      <c r="AT34" s="33">
        <f t="shared" si="21"/>
        <v>0.30079260375911915</v>
      </c>
      <c r="AV34" s="30"/>
      <c r="AW34">
        <f>STDEV(AW9:AW32)</f>
        <v>0.36634754853252327</v>
      </c>
      <c r="AX34">
        <f t="shared" ref="AX34:BF34" si="22">STDEV(AX9:AX32)</f>
        <v>0.51176631571915909</v>
      </c>
      <c r="AY34">
        <f t="shared" si="22"/>
        <v>0.68055704737872103</v>
      </c>
      <c r="AZ34">
        <f t="shared" si="22"/>
        <v>0.57735026918962662</v>
      </c>
      <c r="BA34">
        <f t="shared" si="22"/>
        <v>0.69669226847946575</v>
      </c>
      <c r="BB34">
        <f t="shared" si="22"/>
        <v>0.68055704737872103</v>
      </c>
      <c r="BC34">
        <f t="shared" si="22"/>
        <v>0.47016234598162665</v>
      </c>
      <c r="BD34">
        <f t="shared" si="22"/>
        <v>0.68633274115325926</v>
      </c>
      <c r="BE34">
        <f t="shared" si="22"/>
        <v>0.7326950970650461</v>
      </c>
      <c r="BF34">
        <f t="shared" si="22"/>
        <v>0.30079260375911915</v>
      </c>
      <c r="BG34" s="216">
        <f>STDEV(AW9:BF32)</f>
        <v>0.60805878088453591</v>
      </c>
      <c r="BR34" s="71"/>
      <c r="BV34" s="129"/>
      <c r="BW34" s="129"/>
      <c r="BX34" s="129"/>
      <c r="BY34" s="129"/>
      <c r="BZ34" s="129"/>
      <c r="CA34" s="129"/>
      <c r="CB34" s="129"/>
      <c r="CC34" s="129"/>
      <c r="CD34" s="37"/>
      <c r="CE34" s="37"/>
      <c r="CF34" s="129"/>
      <c r="CG34" s="131"/>
      <c r="CH34" s="107"/>
    </row>
    <row r="35" spans="2:86" s="107" customFormat="1" ht="53.25" customHeight="1" x14ac:dyDescent="0.25">
      <c r="D35" s="107" t="s">
        <v>297</v>
      </c>
      <c r="E35" s="117" t="s">
        <v>570</v>
      </c>
      <c r="F35" s="107" t="s">
        <v>298</v>
      </c>
      <c r="G35" s="117" t="s">
        <v>569</v>
      </c>
      <c r="H35" s="117" t="s">
        <v>566</v>
      </c>
      <c r="I35" s="117" t="s">
        <v>567</v>
      </c>
      <c r="J35" s="117" t="s">
        <v>572</v>
      </c>
      <c r="K35" s="117" t="s">
        <v>568</v>
      </c>
      <c r="Q35" s="118"/>
      <c r="R35" s="126" t="s">
        <v>573</v>
      </c>
      <c r="S35" s="117" t="s">
        <v>574</v>
      </c>
      <c r="T35" s="117" t="s">
        <v>575</v>
      </c>
      <c r="U35" s="117" t="s">
        <v>576</v>
      </c>
      <c r="V35" s="117" t="s">
        <v>566</v>
      </c>
      <c r="W35" s="116"/>
      <c r="AB35" s="118"/>
      <c r="AC35" s="117" t="s">
        <v>577</v>
      </c>
      <c r="AD35" s="117" t="s">
        <v>578</v>
      </c>
      <c r="AE35" s="117" t="s">
        <v>579</v>
      </c>
      <c r="AF35" s="117" t="s">
        <v>580</v>
      </c>
      <c r="AG35" s="117" t="s">
        <v>581</v>
      </c>
      <c r="AH35" s="107" t="s">
        <v>582</v>
      </c>
      <c r="AI35" s="117" t="s">
        <v>583</v>
      </c>
      <c r="AJ35" s="117" t="s">
        <v>584</v>
      </c>
      <c r="AL35" s="118"/>
      <c r="AM35" s="117" t="s">
        <v>585</v>
      </c>
      <c r="AN35" s="117" t="s">
        <v>586</v>
      </c>
      <c r="AO35" s="117" t="s">
        <v>587</v>
      </c>
      <c r="AP35" s="117" t="s">
        <v>588</v>
      </c>
      <c r="AQ35" s="117" t="s">
        <v>589</v>
      </c>
      <c r="AR35" s="117" t="s">
        <v>590</v>
      </c>
      <c r="AS35" s="117" t="s">
        <v>591</v>
      </c>
      <c r="AV35" s="118"/>
      <c r="AW35" s="117" t="s">
        <v>592</v>
      </c>
      <c r="AX35" s="117" t="s">
        <v>593</v>
      </c>
      <c r="AY35" s="117" t="s">
        <v>599</v>
      </c>
      <c r="AZ35" s="117" t="s">
        <v>594</v>
      </c>
      <c r="BA35" s="117" t="s">
        <v>595</v>
      </c>
      <c r="BB35" s="117" t="s">
        <v>596</v>
      </c>
      <c r="BC35" s="117" t="s">
        <v>597</v>
      </c>
      <c r="BD35" s="117" t="s">
        <v>598</v>
      </c>
      <c r="BV35" s="129" t="s">
        <v>634</v>
      </c>
      <c r="BW35" s="129"/>
      <c r="BX35" s="129"/>
      <c r="BY35" s="129"/>
      <c r="BZ35" s="129"/>
      <c r="CA35" s="129" t="s">
        <v>639</v>
      </c>
      <c r="CB35" s="129"/>
      <c r="CC35" s="129"/>
      <c r="CD35" s="37"/>
      <c r="CE35" s="129" t="s">
        <v>640</v>
      </c>
      <c r="CF35" s="129"/>
      <c r="CG35" s="37"/>
      <c r="CH35"/>
    </row>
    <row r="36" spans="2:86" ht="21" customHeight="1" x14ac:dyDescent="0.25">
      <c r="C36" s="29" t="s">
        <v>561</v>
      </c>
      <c r="D36" s="109" t="s">
        <v>554</v>
      </c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7"/>
      <c r="R36" s="109" t="s">
        <v>556</v>
      </c>
      <c r="T36" s="55"/>
      <c r="U36" s="55"/>
      <c r="V36" s="55"/>
      <c r="W36" s="55"/>
      <c r="X36" s="55"/>
      <c r="Y36" s="55"/>
      <c r="Z36" s="55"/>
      <c r="AC36" s="109" t="s">
        <v>560</v>
      </c>
      <c r="AD36" s="55"/>
      <c r="AE36" s="55"/>
      <c r="AF36" s="55"/>
      <c r="AG36" s="55"/>
      <c r="AH36" s="55"/>
      <c r="AI36" s="55"/>
      <c r="AJ36" s="55"/>
      <c r="AM36" s="109" t="s">
        <v>557</v>
      </c>
      <c r="AN36" s="55"/>
      <c r="AO36" s="55"/>
      <c r="AP36" s="55"/>
      <c r="AQ36" s="55"/>
      <c r="AR36" s="55"/>
      <c r="AS36" s="55"/>
      <c r="AT36" s="55"/>
      <c r="AU36" s="55" t="s">
        <v>256</v>
      </c>
      <c r="AV36" s="57" t="s">
        <v>301</v>
      </c>
      <c r="AW36" s="109" t="s">
        <v>558</v>
      </c>
      <c r="AY36" s="55"/>
      <c r="AZ36" s="55"/>
      <c r="BA36" s="127"/>
      <c r="BB36" s="55"/>
      <c r="BC36" s="55"/>
      <c r="BD36" s="55"/>
      <c r="BE36" s="55"/>
      <c r="BF36" s="55"/>
      <c r="BG36" s="55" t="s">
        <v>256</v>
      </c>
      <c r="BH36" s="57" t="s">
        <v>301</v>
      </c>
      <c r="BI36" s="109" t="s">
        <v>477</v>
      </c>
      <c r="BJ36" s="55"/>
      <c r="BK36" s="55"/>
      <c r="BL36" s="55"/>
      <c r="BM36" s="55"/>
      <c r="BS36" t="s">
        <v>256</v>
      </c>
      <c r="BT36" s="30" t="s">
        <v>301</v>
      </c>
      <c r="BV36" s="129" t="s">
        <v>603</v>
      </c>
      <c r="BW36" s="129" t="s">
        <v>604</v>
      </c>
      <c r="BX36" s="129"/>
      <c r="BY36" s="129"/>
      <c r="CA36" s="129" t="s">
        <v>605</v>
      </c>
      <c r="CB36" s="129" t="s">
        <v>606</v>
      </c>
      <c r="CC36" s="129"/>
      <c r="CF36" s="129" t="s">
        <v>605</v>
      </c>
      <c r="CG36" s="129" t="s">
        <v>606</v>
      </c>
    </row>
    <row r="37" spans="2:86" ht="54" customHeight="1" x14ac:dyDescent="0.25">
      <c r="D37" s="119">
        <v>1</v>
      </c>
      <c r="E37" s="119">
        <v>2</v>
      </c>
      <c r="F37" s="119">
        <v>3</v>
      </c>
      <c r="G37" s="119">
        <v>4</v>
      </c>
      <c r="H37" s="119">
        <v>5</v>
      </c>
      <c r="I37" s="119">
        <v>6</v>
      </c>
      <c r="J37" s="119">
        <v>7</v>
      </c>
      <c r="K37" s="191">
        <v>8</v>
      </c>
      <c r="L37" s="120"/>
      <c r="M37" s="120"/>
      <c r="N37" s="120"/>
      <c r="O37" s="120"/>
      <c r="P37" s="120" t="s">
        <v>256</v>
      </c>
      <c r="Q37" s="121" t="s">
        <v>301</v>
      </c>
      <c r="R37" s="122">
        <v>1</v>
      </c>
      <c r="S37" s="123">
        <v>2</v>
      </c>
      <c r="T37" s="123">
        <v>3</v>
      </c>
      <c r="U37" s="123">
        <v>4</v>
      </c>
      <c r="V37" s="192">
        <v>5</v>
      </c>
      <c r="W37" s="123"/>
      <c r="X37" s="35"/>
      <c r="Y37" s="35"/>
      <c r="Z37" s="35"/>
      <c r="AA37" s="55" t="s">
        <v>256</v>
      </c>
      <c r="AB37" s="57" t="s">
        <v>301</v>
      </c>
      <c r="AC37" s="123">
        <v>1</v>
      </c>
      <c r="AD37" s="123">
        <v>2</v>
      </c>
      <c r="AE37" s="123">
        <v>3</v>
      </c>
      <c r="AF37" s="123">
        <v>4</v>
      </c>
      <c r="AG37" s="123">
        <v>5</v>
      </c>
      <c r="AH37" s="123">
        <v>6</v>
      </c>
      <c r="AI37" s="123">
        <v>7</v>
      </c>
      <c r="AJ37" s="192">
        <v>8</v>
      </c>
      <c r="AK37" s="55" t="s">
        <v>256</v>
      </c>
      <c r="AL37" s="57" t="s">
        <v>301</v>
      </c>
      <c r="AM37" s="123">
        <v>1</v>
      </c>
      <c r="AN37" s="123">
        <v>2</v>
      </c>
      <c r="AO37" s="123">
        <v>3</v>
      </c>
      <c r="AP37" s="123">
        <v>4</v>
      </c>
      <c r="AQ37" s="123">
        <v>5</v>
      </c>
      <c r="AR37" s="123">
        <v>6</v>
      </c>
      <c r="AS37" s="192">
        <v>7</v>
      </c>
      <c r="AT37" s="35"/>
      <c r="AU37" s="35"/>
      <c r="AV37" s="124"/>
      <c r="AW37" s="123">
        <v>1</v>
      </c>
      <c r="AX37" s="123">
        <v>2</v>
      </c>
      <c r="AY37" s="123">
        <v>3</v>
      </c>
      <c r="AZ37" s="123">
        <v>4</v>
      </c>
      <c r="BA37" s="275">
        <v>5</v>
      </c>
      <c r="BB37" s="123">
        <v>6</v>
      </c>
      <c r="BC37" s="123">
        <v>7</v>
      </c>
      <c r="BD37" s="192">
        <v>8</v>
      </c>
      <c r="BE37" s="35"/>
      <c r="BF37" s="35"/>
      <c r="BG37" s="35"/>
      <c r="BH37" s="124"/>
      <c r="BI37" s="125" t="s">
        <v>469</v>
      </c>
      <c r="BJ37" s="125" t="s">
        <v>470</v>
      </c>
      <c r="BK37" s="125" t="s">
        <v>471</v>
      </c>
      <c r="BL37" s="125" t="s">
        <v>472</v>
      </c>
      <c r="BM37" s="125" t="s">
        <v>473</v>
      </c>
      <c r="BN37" s="125" t="s">
        <v>474</v>
      </c>
      <c r="BO37" s="125" t="s">
        <v>475</v>
      </c>
      <c r="BP37" s="125" t="s">
        <v>476</v>
      </c>
      <c r="BQ37" s="125" t="s">
        <v>478</v>
      </c>
      <c r="BR37" s="193" t="s">
        <v>479</v>
      </c>
      <c r="BS37" s="35"/>
      <c r="BT37" s="124"/>
      <c r="BV37" s="130" t="s">
        <v>65</v>
      </c>
      <c r="BW37" s="130">
        <v>10</v>
      </c>
      <c r="BX37" s="130">
        <v>4</v>
      </c>
      <c r="BZ37" s="129"/>
      <c r="CA37" s="130" t="s">
        <v>81</v>
      </c>
      <c r="CB37" s="129">
        <v>6</v>
      </c>
      <c r="CC37" s="129">
        <v>2.8</v>
      </c>
      <c r="CD37" s="129"/>
      <c r="CE37" s="130" t="s">
        <v>399</v>
      </c>
      <c r="CF37" s="129">
        <v>10</v>
      </c>
      <c r="CG37" s="37">
        <v>4</v>
      </c>
    </row>
    <row r="38" spans="2:86" x14ac:dyDescent="0.25">
      <c r="B38" s="106" t="s">
        <v>539</v>
      </c>
      <c r="C38" s="53" t="s">
        <v>404</v>
      </c>
      <c r="D38" s="55">
        <v>4</v>
      </c>
      <c r="E38" s="55">
        <v>4</v>
      </c>
      <c r="F38" s="55">
        <v>4</v>
      </c>
      <c r="G38" s="55">
        <v>4</v>
      </c>
      <c r="H38" s="55">
        <v>4</v>
      </c>
      <c r="I38" s="55">
        <v>4</v>
      </c>
      <c r="J38" s="55">
        <v>4</v>
      </c>
      <c r="K38" s="73">
        <v>4</v>
      </c>
      <c r="L38" s="55"/>
      <c r="M38" s="55"/>
      <c r="N38" s="55"/>
      <c r="O38" s="55"/>
      <c r="P38" s="55">
        <f>AVERAGE(D38:K38)</f>
        <v>4</v>
      </c>
      <c r="Q38" s="57">
        <f>STDEV(D38:K38)</f>
        <v>0</v>
      </c>
      <c r="R38" s="225">
        <v>4</v>
      </c>
      <c r="S38" s="225">
        <v>4</v>
      </c>
      <c r="T38" s="225">
        <v>4</v>
      </c>
      <c r="U38" s="225">
        <v>4</v>
      </c>
      <c r="V38" s="226">
        <v>4</v>
      </c>
      <c r="W38" s="53"/>
      <c r="X38" s="53"/>
      <c r="Y38" s="53"/>
      <c r="Z38" s="77"/>
      <c r="AA38" s="53">
        <f>AVERAGE(R38:V38)</f>
        <v>4</v>
      </c>
      <c r="AB38" s="58">
        <f>STDEV(R38:V38)</f>
        <v>0</v>
      </c>
      <c r="AC38" s="53">
        <v>4</v>
      </c>
      <c r="AD38" s="53">
        <v>4</v>
      </c>
      <c r="AE38" s="53">
        <v>4</v>
      </c>
      <c r="AF38" s="53">
        <v>4</v>
      </c>
      <c r="AG38" s="53">
        <v>4</v>
      </c>
      <c r="AH38" s="53">
        <v>4</v>
      </c>
      <c r="AI38" s="53">
        <v>4</v>
      </c>
      <c r="AJ38" s="74">
        <v>4</v>
      </c>
      <c r="AK38" s="53">
        <f>AVERAGE(AC38:AJ38)</f>
        <v>4</v>
      </c>
      <c r="AL38" s="58">
        <f>STDEV(AC38:AJ38)</f>
        <v>0</v>
      </c>
      <c r="AM38" s="240">
        <v>4</v>
      </c>
      <c r="AN38" s="240">
        <v>4</v>
      </c>
      <c r="AO38" s="240">
        <v>4</v>
      </c>
      <c r="AP38" s="240">
        <v>4</v>
      </c>
      <c r="AQ38" s="240">
        <v>4</v>
      </c>
      <c r="AR38" s="240">
        <v>4</v>
      </c>
      <c r="AS38" s="226">
        <v>4</v>
      </c>
      <c r="AT38" s="53"/>
      <c r="AU38" s="53">
        <f>AVERAGE(AM38:AS38)</f>
        <v>4</v>
      </c>
      <c r="AV38" s="58">
        <f>STDEV(AM38:AS38)</f>
        <v>0</v>
      </c>
      <c r="AW38" s="225">
        <v>4</v>
      </c>
      <c r="AX38" s="225">
        <v>4</v>
      </c>
      <c r="AY38" s="225">
        <v>4</v>
      </c>
      <c r="AZ38" s="225">
        <v>4</v>
      </c>
      <c r="BA38" s="209">
        <v>4</v>
      </c>
      <c r="BB38" s="225">
        <v>4</v>
      </c>
      <c r="BC38" s="225">
        <v>4</v>
      </c>
      <c r="BD38" s="226">
        <v>4</v>
      </c>
      <c r="BE38" s="53"/>
      <c r="BF38" s="77"/>
      <c r="BG38" s="77">
        <f>AVERAGE(AW38:BD38)</f>
        <v>4</v>
      </c>
      <c r="BH38" s="58">
        <f>STDEV(AX38:BE38)</f>
        <v>0</v>
      </c>
      <c r="BI38">
        <v>4</v>
      </c>
      <c r="BJ38">
        <v>3</v>
      </c>
      <c r="BK38">
        <v>2</v>
      </c>
      <c r="BL38">
        <v>3</v>
      </c>
      <c r="BM38">
        <v>4</v>
      </c>
      <c r="BN38">
        <v>1</v>
      </c>
      <c r="BP38">
        <v>1</v>
      </c>
      <c r="BQ38">
        <v>2</v>
      </c>
      <c r="BR38" s="71">
        <v>1</v>
      </c>
      <c r="BS38">
        <f>AVERAGE(BI38:BR38)</f>
        <v>2.3333333333333335</v>
      </c>
      <c r="BT38" s="30">
        <f>STDEV(BI38:BR38)</f>
        <v>1.2247448713915889</v>
      </c>
      <c r="BV38" s="130" t="s">
        <v>160</v>
      </c>
      <c r="BW38" s="130">
        <v>5</v>
      </c>
      <c r="BX38" s="130">
        <v>2</v>
      </c>
      <c r="CA38" s="130" t="s">
        <v>165</v>
      </c>
      <c r="CB38" s="129">
        <v>7</v>
      </c>
      <c r="CC38" s="129">
        <v>3.67</v>
      </c>
      <c r="CD38" s="129"/>
      <c r="CE38" s="130" t="s">
        <v>418</v>
      </c>
      <c r="CF38" s="129">
        <v>10</v>
      </c>
      <c r="CG38" s="37">
        <v>4</v>
      </c>
    </row>
    <row r="39" spans="2:86" x14ac:dyDescent="0.25">
      <c r="B39" s="106" t="s">
        <v>538</v>
      </c>
      <c r="C39" s="55" t="s">
        <v>396</v>
      </c>
      <c r="D39" s="55">
        <v>3</v>
      </c>
      <c r="E39" s="55">
        <v>3</v>
      </c>
      <c r="F39" s="55">
        <v>3</v>
      </c>
      <c r="G39" s="55">
        <v>3</v>
      </c>
      <c r="H39" s="55">
        <v>3</v>
      </c>
      <c r="I39" s="55">
        <v>3</v>
      </c>
      <c r="J39" s="55">
        <v>3</v>
      </c>
      <c r="K39" s="73">
        <v>3</v>
      </c>
      <c r="L39" s="55"/>
      <c r="M39" s="55"/>
      <c r="N39" s="55"/>
      <c r="O39" s="55"/>
      <c r="P39" s="55">
        <f t="shared" ref="P39:P53" si="23">AVERAGE(D39:K39)</f>
        <v>3</v>
      </c>
      <c r="Q39" s="57">
        <f t="shared" ref="Q39:Q53" si="24">STDEV(D39:K39)</f>
        <v>0</v>
      </c>
      <c r="R39" s="227">
        <v>3</v>
      </c>
      <c r="S39" s="228">
        <v>3</v>
      </c>
      <c r="T39" s="228">
        <v>3</v>
      </c>
      <c r="U39" s="228">
        <v>3</v>
      </c>
      <c r="V39" s="229">
        <v>3</v>
      </c>
      <c r="W39" s="55"/>
      <c r="X39" s="55"/>
      <c r="Y39" s="55"/>
      <c r="Z39" s="76"/>
      <c r="AA39" s="53">
        <f t="shared" ref="AA39:AA53" si="25">AVERAGE(R39:V39)</f>
        <v>3</v>
      </c>
      <c r="AB39" s="58">
        <f t="shared" ref="AB39:AB53" si="26">STDEV(R39:V39)</f>
        <v>0</v>
      </c>
      <c r="AC39" s="55">
        <v>3</v>
      </c>
      <c r="AD39" s="55">
        <v>3</v>
      </c>
      <c r="AE39" s="55">
        <v>3</v>
      </c>
      <c r="AF39" s="55">
        <v>3</v>
      </c>
      <c r="AG39" s="76" t="s">
        <v>559</v>
      </c>
      <c r="AH39" s="76" t="s">
        <v>559</v>
      </c>
      <c r="AI39" s="76">
        <v>3</v>
      </c>
      <c r="AJ39" s="73">
        <v>3</v>
      </c>
      <c r="AK39" s="53">
        <f t="shared" ref="AK39:AK53" si="27">AVERAGE(AC39:AJ39)</f>
        <v>3</v>
      </c>
      <c r="AL39" s="58">
        <f t="shared" ref="AL39:AL53" si="28">STDEV(AC39:AJ39)</f>
        <v>0</v>
      </c>
      <c r="AM39" s="228">
        <v>3</v>
      </c>
      <c r="AN39" s="228">
        <v>3</v>
      </c>
      <c r="AO39" s="228">
        <v>3</v>
      </c>
      <c r="AP39" s="228">
        <v>3</v>
      </c>
      <c r="AQ39" s="228">
        <v>3</v>
      </c>
      <c r="AR39" s="228">
        <v>3</v>
      </c>
      <c r="AS39" s="229">
        <v>3</v>
      </c>
      <c r="AT39" s="55"/>
      <c r="AU39" s="53">
        <f t="shared" ref="AU39:AU53" si="29">AVERAGE(AM39:AS39)</f>
        <v>3</v>
      </c>
      <c r="AV39" s="58">
        <f t="shared" ref="AV39:AV53" si="30">STDEV(AM39:AS39)</f>
        <v>0</v>
      </c>
      <c r="AW39" s="227">
        <v>3</v>
      </c>
      <c r="AX39" s="228">
        <v>3</v>
      </c>
      <c r="AY39" s="228">
        <v>3</v>
      </c>
      <c r="AZ39" s="228" t="s">
        <v>559</v>
      </c>
      <c r="BA39" s="208" t="s">
        <v>559</v>
      </c>
      <c r="BB39" s="228" t="s">
        <v>559</v>
      </c>
      <c r="BC39" s="228">
        <v>3</v>
      </c>
      <c r="BD39" s="229">
        <v>3</v>
      </c>
      <c r="BE39" s="55"/>
      <c r="BF39" s="76"/>
      <c r="BG39" s="77">
        <f t="shared" ref="BG39:BG53" si="31">AVERAGE(AW39:BD39)</f>
        <v>3</v>
      </c>
      <c r="BH39" s="58">
        <f t="shared" ref="BH39:BH53" si="32">STDEV(AX39:BE39)</f>
        <v>0</v>
      </c>
      <c r="BI39" t="s">
        <v>562</v>
      </c>
      <c r="BR39" s="71"/>
      <c r="BT39" s="30"/>
      <c r="BV39" s="130" t="s">
        <v>224</v>
      </c>
      <c r="BW39" s="130">
        <v>8</v>
      </c>
      <c r="BX39" s="130">
        <v>3</v>
      </c>
      <c r="CA39" s="130" t="s">
        <v>213</v>
      </c>
      <c r="CB39" s="129">
        <v>10</v>
      </c>
      <c r="CC39" s="129">
        <v>4</v>
      </c>
      <c r="CD39" s="129"/>
      <c r="CG39" s="37"/>
    </row>
    <row r="40" spans="2:86" x14ac:dyDescent="0.25">
      <c r="B40" s="106" t="s">
        <v>540</v>
      </c>
      <c r="C40" s="55" t="s">
        <v>395</v>
      </c>
      <c r="D40" s="55">
        <v>3</v>
      </c>
      <c r="E40" s="55">
        <v>3</v>
      </c>
      <c r="F40" s="55">
        <v>3</v>
      </c>
      <c r="G40" s="55">
        <v>3</v>
      </c>
      <c r="H40" s="55">
        <v>3</v>
      </c>
      <c r="I40" s="55">
        <v>3</v>
      </c>
      <c r="J40" s="55">
        <v>3</v>
      </c>
      <c r="K40" s="73">
        <v>3</v>
      </c>
      <c r="L40" s="55"/>
      <c r="M40" s="55"/>
      <c r="N40" s="55"/>
      <c r="O40" s="55"/>
      <c r="P40" s="55">
        <f t="shared" si="23"/>
        <v>3</v>
      </c>
      <c r="Q40" s="57">
        <f t="shared" si="24"/>
        <v>0</v>
      </c>
      <c r="R40" s="227"/>
      <c r="S40" s="228">
        <v>3</v>
      </c>
      <c r="T40" s="228">
        <v>3</v>
      </c>
      <c r="U40" s="228">
        <v>3</v>
      </c>
      <c r="V40" s="229">
        <v>3</v>
      </c>
      <c r="W40" s="55"/>
      <c r="X40" s="55"/>
      <c r="Y40" s="55"/>
      <c r="Z40" s="76"/>
      <c r="AA40" s="53">
        <f t="shared" si="25"/>
        <v>3</v>
      </c>
      <c r="AB40" s="58">
        <f t="shared" si="26"/>
        <v>0</v>
      </c>
      <c r="AC40" s="55">
        <v>3</v>
      </c>
      <c r="AD40" s="55">
        <v>3</v>
      </c>
      <c r="AE40" s="55">
        <v>3</v>
      </c>
      <c r="AF40" s="76">
        <v>3</v>
      </c>
      <c r="AG40" s="76">
        <v>3</v>
      </c>
      <c r="AH40" s="76">
        <v>3</v>
      </c>
      <c r="AI40" s="76">
        <v>3</v>
      </c>
      <c r="AJ40" s="73">
        <v>3</v>
      </c>
      <c r="AK40" s="53">
        <f t="shared" si="27"/>
        <v>3</v>
      </c>
      <c r="AL40" s="58">
        <f t="shared" si="28"/>
        <v>0</v>
      </c>
      <c r="AM40" s="228">
        <v>4</v>
      </c>
      <c r="AN40" s="228">
        <v>4</v>
      </c>
      <c r="AO40" s="228">
        <v>3</v>
      </c>
      <c r="AP40" s="228">
        <v>3</v>
      </c>
      <c r="AQ40" s="228">
        <v>3</v>
      </c>
      <c r="AR40" s="228">
        <v>4</v>
      </c>
      <c r="AS40" s="229">
        <v>3</v>
      </c>
      <c r="AT40" s="55"/>
      <c r="AU40" s="53">
        <f t="shared" si="29"/>
        <v>3.4285714285714284</v>
      </c>
      <c r="AV40" s="58">
        <f t="shared" si="30"/>
        <v>0.53452248382484779</v>
      </c>
      <c r="AW40" s="227">
        <v>3</v>
      </c>
      <c r="AX40" s="228">
        <v>3</v>
      </c>
      <c r="AY40" s="228">
        <v>3</v>
      </c>
      <c r="AZ40" s="228">
        <v>3</v>
      </c>
      <c r="BA40" s="228">
        <v>3</v>
      </c>
      <c r="BB40" s="228">
        <v>3</v>
      </c>
      <c r="BC40" s="228">
        <v>3</v>
      </c>
      <c r="BD40" s="229">
        <v>3</v>
      </c>
      <c r="BE40" s="55"/>
      <c r="BF40" s="76"/>
      <c r="BG40" s="77">
        <f t="shared" si="31"/>
        <v>3</v>
      </c>
      <c r="BH40" s="58">
        <f t="shared" si="32"/>
        <v>0</v>
      </c>
      <c r="BI40">
        <v>4</v>
      </c>
      <c r="BJ40">
        <v>3</v>
      </c>
      <c r="BK40">
        <v>3</v>
      </c>
      <c r="BL40">
        <v>3</v>
      </c>
      <c r="BM40">
        <v>4</v>
      </c>
      <c r="BN40">
        <v>4</v>
      </c>
      <c r="BP40">
        <v>4</v>
      </c>
      <c r="BQ40">
        <v>4</v>
      </c>
      <c r="BR40" s="71">
        <v>4</v>
      </c>
      <c r="BS40">
        <f t="shared" ref="BS40:BS53" si="33">AVERAGE(BI40:BR40)</f>
        <v>3.6666666666666665</v>
      </c>
      <c r="BT40" s="30">
        <f t="shared" ref="BT40:BT53" si="34">STDEV(BI40:BR40)</f>
        <v>0.5</v>
      </c>
      <c r="BV40" s="129" t="s">
        <v>631</v>
      </c>
      <c r="BW40" s="129"/>
      <c r="BX40" s="129"/>
    </row>
    <row r="41" spans="2:86" x14ac:dyDescent="0.25">
      <c r="B41" s="106" t="s">
        <v>541</v>
      </c>
      <c r="C41" t="s">
        <v>419</v>
      </c>
      <c r="D41" s="55">
        <v>4</v>
      </c>
      <c r="E41" s="55">
        <v>4</v>
      </c>
      <c r="F41" s="55">
        <v>4</v>
      </c>
      <c r="G41" s="55">
        <v>4</v>
      </c>
      <c r="H41" s="55">
        <v>4</v>
      </c>
      <c r="I41" s="55">
        <v>4</v>
      </c>
      <c r="J41" s="55">
        <v>4</v>
      </c>
      <c r="K41" s="73">
        <v>4</v>
      </c>
      <c r="L41" s="55"/>
      <c r="M41" s="55"/>
      <c r="N41" s="55"/>
      <c r="O41" s="55"/>
      <c r="P41" s="55">
        <f t="shared" si="23"/>
        <v>4</v>
      </c>
      <c r="Q41" s="57">
        <f t="shared" si="24"/>
        <v>0</v>
      </c>
      <c r="R41" s="227">
        <v>4</v>
      </c>
      <c r="S41" s="227">
        <v>4</v>
      </c>
      <c r="T41" s="227">
        <v>4</v>
      </c>
      <c r="U41" s="227">
        <v>4</v>
      </c>
      <c r="V41" s="229">
        <v>4</v>
      </c>
      <c r="W41" s="55"/>
      <c r="X41" s="55"/>
      <c r="Y41" s="55"/>
      <c r="Z41" s="76"/>
      <c r="AA41" s="53">
        <f t="shared" si="25"/>
        <v>4</v>
      </c>
      <c r="AB41" s="58">
        <f t="shared" si="26"/>
        <v>0</v>
      </c>
      <c r="AC41" s="76">
        <v>4</v>
      </c>
      <c r="AD41" s="76">
        <v>4</v>
      </c>
      <c r="AE41" s="76">
        <v>4</v>
      </c>
      <c r="AF41" s="76">
        <v>4</v>
      </c>
      <c r="AG41" s="76">
        <v>4</v>
      </c>
      <c r="AH41" s="76">
        <v>4</v>
      </c>
      <c r="AI41" s="76">
        <v>4</v>
      </c>
      <c r="AJ41" s="73">
        <v>4</v>
      </c>
      <c r="AK41" s="53">
        <f t="shared" si="27"/>
        <v>4</v>
      </c>
      <c r="AL41" s="58">
        <f t="shared" si="28"/>
        <v>0</v>
      </c>
      <c r="AM41" s="227">
        <v>4</v>
      </c>
      <c r="AN41" s="227">
        <v>4</v>
      </c>
      <c r="AO41" s="227">
        <v>4</v>
      </c>
      <c r="AP41" s="227">
        <v>4</v>
      </c>
      <c r="AQ41" s="227">
        <v>4</v>
      </c>
      <c r="AR41" s="227">
        <v>4</v>
      </c>
      <c r="AS41" s="239">
        <v>4</v>
      </c>
      <c r="AU41" s="53">
        <f t="shared" si="29"/>
        <v>4</v>
      </c>
      <c r="AV41" s="58">
        <f t="shared" si="30"/>
        <v>0</v>
      </c>
      <c r="AW41" s="230">
        <v>4</v>
      </c>
      <c r="AX41" s="230">
        <v>4</v>
      </c>
      <c r="AY41" s="230">
        <v>4</v>
      </c>
      <c r="AZ41" s="230">
        <v>4</v>
      </c>
      <c r="BA41" s="231">
        <v>4</v>
      </c>
      <c r="BB41" s="230">
        <v>4</v>
      </c>
      <c r="BC41" s="230">
        <v>4</v>
      </c>
      <c r="BD41" s="232">
        <v>4</v>
      </c>
      <c r="BF41" s="33"/>
      <c r="BG41" s="77">
        <f t="shared" si="31"/>
        <v>4</v>
      </c>
      <c r="BH41" s="58">
        <f t="shared" si="32"/>
        <v>0</v>
      </c>
      <c r="BI41">
        <v>4</v>
      </c>
      <c r="BJ41">
        <v>4</v>
      </c>
      <c r="BK41">
        <v>3</v>
      </c>
      <c r="BL41">
        <v>4</v>
      </c>
      <c r="BM41">
        <v>3</v>
      </c>
      <c r="BN41">
        <v>4</v>
      </c>
      <c r="BO41">
        <v>4</v>
      </c>
      <c r="BP41">
        <v>4</v>
      </c>
      <c r="BQ41">
        <v>4</v>
      </c>
      <c r="BR41" s="71">
        <v>4</v>
      </c>
      <c r="BS41">
        <f t="shared" si="33"/>
        <v>3.8</v>
      </c>
      <c r="BT41" s="30">
        <f t="shared" si="34"/>
        <v>0.42163702135578318</v>
      </c>
      <c r="BV41" s="130" t="s">
        <v>193</v>
      </c>
      <c r="BW41" s="130">
        <v>10</v>
      </c>
      <c r="BX41" s="130">
        <v>4</v>
      </c>
      <c r="CC41" s="129"/>
      <c r="CD41" s="129"/>
      <c r="CE41" s="37"/>
      <c r="CF41" s="37"/>
    </row>
    <row r="42" spans="2:86" x14ac:dyDescent="0.25">
      <c r="B42" s="106" t="s">
        <v>542</v>
      </c>
      <c r="C42" s="55" t="s">
        <v>399</v>
      </c>
      <c r="D42" s="55">
        <v>4</v>
      </c>
      <c r="E42" s="55">
        <v>4</v>
      </c>
      <c r="F42" s="55">
        <v>4</v>
      </c>
      <c r="G42" s="55">
        <v>4</v>
      </c>
      <c r="H42" s="55">
        <v>4</v>
      </c>
      <c r="I42" s="55">
        <v>4</v>
      </c>
      <c r="J42" s="55" t="s">
        <v>555</v>
      </c>
      <c r="K42" s="73">
        <v>4</v>
      </c>
      <c r="L42" s="55"/>
      <c r="M42" s="55"/>
      <c r="N42" s="55"/>
      <c r="O42" s="55"/>
      <c r="P42" s="55">
        <f t="shared" si="23"/>
        <v>4</v>
      </c>
      <c r="Q42" s="57">
        <f t="shared" si="24"/>
        <v>0</v>
      </c>
      <c r="R42" s="227">
        <v>4</v>
      </c>
      <c r="S42" s="228">
        <v>4</v>
      </c>
      <c r="T42" s="228">
        <v>4</v>
      </c>
      <c r="U42" s="228">
        <v>4</v>
      </c>
      <c r="V42" s="229">
        <v>4</v>
      </c>
      <c r="W42" s="55"/>
      <c r="X42" s="55"/>
      <c r="Y42" s="55"/>
      <c r="Z42" s="76"/>
      <c r="AA42" s="53">
        <f t="shared" si="25"/>
        <v>4</v>
      </c>
      <c r="AB42" s="58">
        <f t="shared" si="26"/>
        <v>0</v>
      </c>
      <c r="AC42" s="55">
        <v>4</v>
      </c>
      <c r="AD42" s="55">
        <v>4</v>
      </c>
      <c r="AE42" s="55">
        <v>4</v>
      </c>
      <c r="AF42" s="76">
        <v>4</v>
      </c>
      <c r="AG42" s="76">
        <v>4</v>
      </c>
      <c r="AH42" s="76" t="s">
        <v>559</v>
      </c>
      <c r="AI42" s="76">
        <v>4</v>
      </c>
      <c r="AJ42" s="73">
        <v>4</v>
      </c>
      <c r="AK42" s="53">
        <f t="shared" si="27"/>
        <v>4</v>
      </c>
      <c r="AL42" s="58">
        <f t="shared" si="28"/>
        <v>0</v>
      </c>
      <c r="AM42" s="228">
        <v>4</v>
      </c>
      <c r="AN42" s="228">
        <v>4</v>
      </c>
      <c r="AO42" s="228">
        <v>4</v>
      </c>
      <c r="AP42" s="228">
        <v>4</v>
      </c>
      <c r="AQ42" s="228">
        <v>4</v>
      </c>
      <c r="AR42" s="228">
        <v>4</v>
      </c>
      <c r="AS42" s="229">
        <v>4</v>
      </c>
      <c r="AT42" s="55"/>
      <c r="AU42" s="53">
        <f t="shared" si="29"/>
        <v>4</v>
      </c>
      <c r="AV42" s="58">
        <f t="shared" si="30"/>
        <v>0</v>
      </c>
      <c r="AW42" s="227">
        <v>4</v>
      </c>
      <c r="AX42" s="228">
        <v>4</v>
      </c>
      <c r="AY42" s="228">
        <v>4</v>
      </c>
      <c r="AZ42" s="228" t="s">
        <v>559</v>
      </c>
      <c r="BA42" s="208">
        <v>2</v>
      </c>
      <c r="BB42" s="228" t="s">
        <v>559</v>
      </c>
      <c r="BC42" s="228">
        <v>4</v>
      </c>
      <c r="BD42" s="229">
        <v>4</v>
      </c>
      <c r="BE42" s="55"/>
      <c r="BF42" s="76"/>
      <c r="BG42" s="77">
        <f t="shared" si="31"/>
        <v>3.6666666666666665</v>
      </c>
      <c r="BH42" s="58">
        <f t="shared" si="32"/>
        <v>0.8944271909999163</v>
      </c>
      <c r="BI42">
        <v>4</v>
      </c>
      <c r="BJ42">
        <v>4</v>
      </c>
      <c r="BK42">
        <v>4</v>
      </c>
      <c r="BL42">
        <v>4</v>
      </c>
      <c r="BM42">
        <v>4</v>
      </c>
      <c r="BN42">
        <v>4</v>
      </c>
      <c r="BO42">
        <v>4</v>
      </c>
      <c r="BP42">
        <v>4</v>
      </c>
      <c r="BQ42">
        <v>4</v>
      </c>
      <c r="BR42" s="71">
        <v>4</v>
      </c>
      <c r="BS42">
        <f t="shared" si="33"/>
        <v>4</v>
      </c>
      <c r="BT42" s="30">
        <f t="shared" si="34"/>
        <v>0</v>
      </c>
      <c r="BV42" s="130" t="s">
        <v>198</v>
      </c>
      <c r="BW42" s="130">
        <v>7</v>
      </c>
      <c r="BX42" s="130">
        <v>3</v>
      </c>
      <c r="BZ42" s="129"/>
      <c r="CA42" s="129"/>
      <c r="CB42" s="129"/>
      <c r="CE42" s="37"/>
      <c r="CF42" s="37"/>
    </row>
    <row r="43" spans="2:86" x14ac:dyDescent="0.25">
      <c r="B43" s="106" t="s">
        <v>543</v>
      </c>
      <c r="C43" s="54" t="s">
        <v>390</v>
      </c>
      <c r="D43" s="55">
        <v>4</v>
      </c>
      <c r="E43" s="55">
        <v>4</v>
      </c>
      <c r="F43" s="55">
        <v>4</v>
      </c>
      <c r="G43" s="54">
        <v>4</v>
      </c>
      <c r="H43" s="54">
        <v>4</v>
      </c>
      <c r="I43" s="54">
        <v>4</v>
      </c>
      <c r="J43" s="54">
        <v>4</v>
      </c>
      <c r="K43" s="72">
        <v>4</v>
      </c>
      <c r="L43" s="54"/>
      <c r="M43" s="54"/>
      <c r="N43" s="54"/>
      <c r="O43" s="54"/>
      <c r="P43" s="54">
        <f t="shared" si="23"/>
        <v>4</v>
      </c>
      <c r="Q43" s="56">
        <f t="shared" si="24"/>
        <v>0</v>
      </c>
      <c r="R43" s="233">
        <v>4</v>
      </c>
      <c r="S43" s="234">
        <v>4</v>
      </c>
      <c r="T43" s="234">
        <v>4</v>
      </c>
      <c r="U43" s="234">
        <v>4</v>
      </c>
      <c r="V43" s="235">
        <v>4</v>
      </c>
      <c r="W43" s="54"/>
      <c r="X43" s="54"/>
      <c r="Y43" s="54"/>
      <c r="Z43" s="75"/>
      <c r="AA43" s="54">
        <f t="shared" si="25"/>
        <v>4</v>
      </c>
      <c r="AB43" s="56">
        <f t="shared" si="26"/>
        <v>0</v>
      </c>
      <c r="AC43" s="54">
        <v>4</v>
      </c>
      <c r="AD43" s="54">
        <v>4</v>
      </c>
      <c r="AE43" s="54">
        <v>4</v>
      </c>
      <c r="AF43" s="75">
        <v>4</v>
      </c>
      <c r="AG43" s="75">
        <v>4</v>
      </c>
      <c r="AH43" s="75">
        <v>4</v>
      </c>
      <c r="AI43" s="75">
        <v>4</v>
      </c>
      <c r="AJ43" s="72">
        <v>4</v>
      </c>
      <c r="AK43" s="53">
        <f t="shared" si="27"/>
        <v>4</v>
      </c>
      <c r="AL43" s="58">
        <f t="shared" si="28"/>
        <v>0</v>
      </c>
      <c r="AM43" s="241" t="s">
        <v>555</v>
      </c>
      <c r="AN43" s="241" t="s">
        <v>555</v>
      </c>
      <c r="AO43" s="241">
        <v>4</v>
      </c>
      <c r="AP43" s="241">
        <v>4</v>
      </c>
      <c r="AQ43" s="241">
        <v>4</v>
      </c>
      <c r="AR43" s="241" t="s">
        <v>555</v>
      </c>
      <c r="AS43" s="235">
        <v>3</v>
      </c>
      <c r="AT43" s="54"/>
      <c r="AU43" s="53">
        <f t="shared" si="29"/>
        <v>3.75</v>
      </c>
      <c r="AV43" s="58">
        <f t="shared" si="30"/>
        <v>0.5</v>
      </c>
      <c r="AW43" s="233">
        <v>4</v>
      </c>
      <c r="AX43" s="233">
        <v>4</v>
      </c>
      <c r="AY43" s="233">
        <v>4</v>
      </c>
      <c r="AZ43" s="234" t="s">
        <v>559</v>
      </c>
      <c r="BA43" s="206" t="s">
        <v>559</v>
      </c>
      <c r="BB43" s="234">
        <v>4</v>
      </c>
      <c r="BC43" s="234">
        <v>4</v>
      </c>
      <c r="BD43" s="235">
        <v>4</v>
      </c>
      <c r="BE43" s="54"/>
      <c r="BF43" s="75"/>
      <c r="BG43" s="77">
        <f t="shared" si="31"/>
        <v>4</v>
      </c>
      <c r="BH43" s="58">
        <f t="shared" si="32"/>
        <v>0</v>
      </c>
      <c r="BI43" t="s">
        <v>565</v>
      </c>
      <c r="BR43" s="71"/>
      <c r="BT43" s="30"/>
      <c r="BV43" s="129" t="s">
        <v>635</v>
      </c>
      <c r="BW43" s="129">
        <v>6</v>
      </c>
      <c r="BX43" s="129">
        <v>2</v>
      </c>
      <c r="BZ43" s="129"/>
      <c r="CA43" s="129"/>
      <c r="CB43" s="129"/>
      <c r="CC43" s="129"/>
      <c r="CD43" s="37"/>
      <c r="CE43" s="37"/>
      <c r="CF43" s="37"/>
    </row>
    <row r="44" spans="2:86" x14ac:dyDescent="0.25">
      <c r="B44" s="106" t="s">
        <v>544</v>
      </c>
      <c r="C44" t="s">
        <v>413</v>
      </c>
      <c r="D44" s="55">
        <v>4</v>
      </c>
      <c r="E44" s="55">
        <v>4</v>
      </c>
      <c r="F44" s="55">
        <v>4</v>
      </c>
      <c r="G44" s="55">
        <v>4</v>
      </c>
      <c r="H44" s="55">
        <v>4</v>
      </c>
      <c r="I44" s="55">
        <v>4</v>
      </c>
      <c r="J44" s="55">
        <v>4</v>
      </c>
      <c r="K44" s="73">
        <v>4</v>
      </c>
      <c r="L44" s="55"/>
      <c r="M44" s="55"/>
      <c r="N44" s="55"/>
      <c r="O44" s="55"/>
      <c r="P44" s="55">
        <f t="shared" si="23"/>
        <v>4</v>
      </c>
      <c r="Q44" s="57">
        <f t="shared" si="24"/>
        <v>0</v>
      </c>
      <c r="R44" s="237">
        <v>4</v>
      </c>
      <c r="S44" s="237">
        <v>4</v>
      </c>
      <c r="T44" s="237">
        <v>4</v>
      </c>
      <c r="U44" s="237">
        <v>4</v>
      </c>
      <c r="V44" s="239">
        <v>4</v>
      </c>
      <c r="Z44" s="33"/>
      <c r="AA44" s="53">
        <f t="shared" si="25"/>
        <v>4</v>
      </c>
      <c r="AB44" s="58">
        <f t="shared" si="26"/>
        <v>0</v>
      </c>
      <c r="AC44" s="55">
        <v>4</v>
      </c>
      <c r="AD44" s="55">
        <v>4</v>
      </c>
      <c r="AE44" s="55">
        <v>4</v>
      </c>
      <c r="AF44" s="76">
        <v>4</v>
      </c>
      <c r="AG44" s="76">
        <v>4</v>
      </c>
      <c r="AH44" s="76">
        <v>4</v>
      </c>
      <c r="AI44" s="76">
        <v>4</v>
      </c>
      <c r="AJ44" s="73">
        <v>4</v>
      </c>
      <c r="AK44" s="53">
        <f t="shared" si="27"/>
        <v>4</v>
      </c>
      <c r="AL44" s="58">
        <f t="shared" si="28"/>
        <v>0</v>
      </c>
      <c r="AM44" s="236">
        <v>4</v>
      </c>
      <c r="AN44" s="236">
        <v>4</v>
      </c>
      <c r="AO44" s="236">
        <v>4</v>
      </c>
      <c r="AP44" s="236">
        <v>4</v>
      </c>
      <c r="AQ44" s="236">
        <v>4</v>
      </c>
      <c r="AR44" s="236">
        <v>4</v>
      </c>
      <c r="AS44" s="232">
        <v>4</v>
      </c>
      <c r="AU44" s="53">
        <f t="shared" si="29"/>
        <v>4</v>
      </c>
      <c r="AV44" s="58">
        <f t="shared" si="30"/>
        <v>0</v>
      </c>
      <c r="AW44" s="230">
        <v>4</v>
      </c>
      <c r="AX44" s="230">
        <v>4</v>
      </c>
      <c r="AY44" s="230">
        <v>4</v>
      </c>
      <c r="AZ44" s="230">
        <v>4</v>
      </c>
      <c r="BA44" s="231">
        <v>4</v>
      </c>
      <c r="BB44" s="230">
        <v>4</v>
      </c>
      <c r="BC44" s="230">
        <v>4</v>
      </c>
      <c r="BD44" s="232">
        <v>4</v>
      </c>
      <c r="BF44" s="33"/>
      <c r="BG44" s="77">
        <f t="shared" si="31"/>
        <v>4</v>
      </c>
      <c r="BH44" s="58">
        <f t="shared" si="32"/>
        <v>0</v>
      </c>
      <c r="BI44">
        <v>4</v>
      </c>
      <c r="BJ44">
        <v>4</v>
      </c>
      <c r="BK44">
        <v>4</v>
      </c>
      <c r="BL44">
        <v>4</v>
      </c>
      <c r="BM44">
        <v>4</v>
      </c>
      <c r="BN44">
        <v>4</v>
      </c>
      <c r="BO44">
        <v>4</v>
      </c>
      <c r="BP44">
        <v>4</v>
      </c>
      <c r="BQ44">
        <v>4</v>
      </c>
      <c r="BR44" s="71">
        <v>4</v>
      </c>
      <c r="BS44">
        <f t="shared" si="33"/>
        <v>4</v>
      </c>
      <c r="BT44" s="30">
        <f t="shared" si="34"/>
        <v>0</v>
      </c>
      <c r="BV44" s="37"/>
      <c r="BW44" s="37"/>
      <c r="BX44" s="37"/>
      <c r="BY44" s="37"/>
      <c r="BZ44" s="37"/>
      <c r="CA44" s="129"/>
      <c r="CB44" s="129"/>
      <c r="CC44" s="129"/>
      <c r="CD44" s="129"/>
      <c r="CE44" s="37"/>
      <c r="CF44" s="37"/>
      <c r="CG44" s="37"/>
    </row>
    <row r="45" spans="2:86" x14ac:dyDescent="0.25">
      <c r="B45" s="106" t="s">
        <v>545</v>
      </c>
      <c r="C45" t="s">
        <v>411</v>
      </c>
      <c r="D45" s="55">
        <v>4</v>
      </c>
      <c r="E45" s="55">
        <v>4</v>
      </c>
      <c r="F45" s="55">
        <v>4</v>
      </c>
      <c r="G45" s="55">
        <v>4</v>
      </c>
      <c r="H45" s="55">
        <v>4</v>
      </c>
      <c r="I45" s="55">
        <v>4</v>
      </c>
      <c r="J45" s="55">
        <v>4</v>
      </c>
      <c r="K45" s="73">
        <v>4</v>
      </c>
      <c r="L45" s="55"/>
      <c r="M45" s="55"/>
      <c r="N45" s="55"/>
      <c r="O45" s="55"/>
      <c r="P45" s="55">
        <f t="shared" si="23"/>
        <v>4</v>
      </c>
      <c r="Q45" s="57">
        <f t="shared" si="24"/>
        <v>0</v>
      </c>
      <c r="R45" s="237">
        <v>4</v>
      </c>
      <c r="S45" s="237">
        <v>4</v>
      </c>
      <c r="T45" s="237">
        <v>4</v>
      </c>
      <c r="U45" s="237">
        <v>4</v>
      </c>
      <c r="V45" s="239">
        <v>4</v>
      </c>
      <c r="Z45" s="33"/>
      <c r="AA45" s="53">
        <f t="shared" si="25"/>
        <v>4</v>
      </c>
      <c r="AB45" s="58">
        <f t="shared" si="26"/>
        <v>0</v>
      </c>
      <c r="AC45">
        <v>4</v>
      </c>
      <c r="AD45">
        <v>4</v>
      </c>
      <c r="AE45">
        <v>4</v>
      </c>
      <c r="AF45" s="33">
        <v>4</v>
      </c>
      <c r="AG45" s="33">
        <v>4</v>
      </c>
      <c r="AH45" s="33">
        <v>4</v>
      </c>
      <c r="AI45" s="33">
        <v>4</v>
      </c>
      <c r="AJ45" s="71">
        <v>4</v>
      </c>
      <c r="AK45" s="53">
        <f t="shared" si="27"/>
        <v>4</v>
      </c>
      <c r="AL45" s="58">
        <f t="shared" si="28"/>
        <v>0</v>
      </c>
      <c r="AM45" s="236">
        <v>4</v>
      </c>
      <c r="AN45" s="236">
        <v>4</v>
      </c>
      <c r="AO45" s="236">
        <v>4</v>
      </c>
      <c r="AP45" s="236">
        <v>4</v>
      </c>
      <c r="AQ45" s="236">
        <v>4</v>
      </c>
      <c r="AR45" s="236">
        <v>4</v>
      </c>
      <c r="AS45" s="232">
        <v>4</v>
      </c>
      <c r="AU45" s="53">
        <f t="shared" si="29"/>
        <v>4</v>
      </c>
      <c r="AV45" s="58">
        <f t="shared" si="30"/>
        <v>0</v>
      </c>
      <c r="AW45" s="230">
        <v>4</v>
      </c>
      <c r="AX45" s="230">
        <v>4</v>
      </c>
      <c r="AY45" s="230">
        <v>4</v>
      </c>
      <c r="AZ45" s="230">
        <v>4</v>
      </c>
      <c r="BA45" s="231">
        <v>4</v>
      </c>
      <c r="BB45" s="230">
        <v>4</v>
      </c>
      <c r="BC45" s="230">
        <v>4</v>
      </c>
      <c r="BD45" s="232">
        <v>4</v>
      </c>
      <c r="BF45" s="33"/>
      <c r="BG45" s="77">
        <f t="shared" si="31"/>
        <v>4</v>
      </c>
      <c r="BH45" s="58">
        <f t="shared" si="32"/>
        <v>0</v>
      </c>
      <c r="BI45" s="82">
        <v>0</v>
      </c>
      <c r="BJ45" s="82">
        <v>3</v>
      </c>
      <c r="BK45" s="82">
        <v>1</v>
      </c>
      <c r="BL45" s="82">
        <v>1</v>
      </c>
      <c r="BM45" s="82">
        <v>1</v>
      </c>
      <c r="BN45" s="82">
        <v>1</v>
      </c>
      <c r="BO45" s="82">
        <v>1</v>
      </c>
      <c r="BP45" s="82">
        <v>1</v>
      </c>
      <c r="BQ45" s="82">
        <v>1</v>
      </c>
      <c r="BR45" s="194">
        <v>1</v>
      </c>
      <c r="BS45">
        <f t="shared" si="33"/>
        <v>1.1000000000000001</v>
      </c>
      <c r="BT45" s="30">
        <f t="shared" si="34"/>
        <v>0.73786478737262184</v>
      </c>
      <c r="BV45" s="322" t="s">
        <v>600</v>
      </c>
      <c r="BW45" s="322"/>
      <c r="BX45" s="132"/>
      <c r="BY45" s="132"/>
      <c r="BZ45" s="132"/>
      <c r="CA45" s="322" t="s">
        <v>616</v>
      </c>
      <c r="CB45" s="322"/>
      <c r="CC45" s="132"/>
      <c r="CD45" s="132"/>
      <c r="CE45" s="129">
        <v>735</v>
      </c>
      <c r="CF45" s="37"/>
      <c r="CG45" s="37"/>
    </row>
    <row r="46" spans="2:86" ht="24" customHeight="1" x14ac:dyDescent="0.25">
      <c r="B46" s="106" t="s">
        <v>546</v>
      </c>
      <c r="C46" s="53" t="s">
        <v>403</v>
      </c>
      <c r="D46" s="55">
        <v>3</v>
      </c>
      <c r="E46" s="55">
        <v>3</v>
      </c>
      <c r="F46" s="55">
        <v>3</v>
      </c>
      <c r="G46" s="55">
        <v>3</v>
      </c>
      <c r="H46" s="55">
        <v>3</v>
      </c>
      <c r="I46" s="55">
        <v>3</v>
      </c>
      <c r="J46" s="55">
        <v>3</v>
      </c>
      <c r="K46" s="73">
        <v>3</v>
      </c>
      <c r="L46" s="55"/>
      <c r="M46" s="55"/>
      <c r="N46" s="55"/>
      <c r="O46" s="55"/>
      <c r="P46" s="55">
        <f t="shared" si="23"/>
        <v>3</v>
      </c>
      <c r="Q46" s="57">
        <f t="shared" si="24"/>
        <v>0</v>
      </c>
      <c r="R46" s="225">
        <v>3</v>
      </c>
      <c r="S46" s="225">
        <v>3</v>
      </c>
      <c r="T46" s="225">
        <v>3</v>
      </c>
      <c r="U46" s="225">
        <v>3</v>
      </c>
      <c r="V46" s="226">
        <v>3</v>
      </c>
      <c r="W46" s="53"/>
      <c r="X46" s="53"/>
      <c r="Y46" s="53"/>
      <c r="Z46" s="77"/>
      <c r="AA46" s="53">
        <f t="shared" si="25"/>
        <v>3</v>
      </c>
      <c r="AB46" s="58">
        <f t="shared" si="26"/>
        <v>0</v>
      </c>
      <c r="AC46" s="53">
        <v>3</v>
      </c>
      <c r="AD46" s="53" t="s">
        <v>559</v>
      </c>
      <c r="AE46" s="53" t="s">
        <v>559</v>
      </c>
      <c r="AF46" s="77" t="s">
        <v>559</v>
      </c>
      <c r="AG46" s="77" t="s">
        <v>559</v>
      </c>
      <c r="AH46" s="77">
        <v>3</v>
      </c>
      <c r="AI46" s="77">
        <v>3</v>
      </c>
      <c r="AJ46" s="74">
        <v>3</v>
      </c>
      <c r="AK46" s="53">
        <f t="shared" si="27"/>
        <v>3</v>
      </c>
      <c r="AL46" s="58">
        <f t="shared" si="28"/>
        <v>0</v>
      </c>
      <c r="AM46" s="240">
        <v>3</v>
      </c>
      <c r="AN46" s="240">
        <v>3</v>
      </c>
      <c r="AO46" s="240">
        <v>3</v>
      </c>
      <c r="AP46" s="240">
        <v>3</v>
      </c>
      <c r="AQ46" s="240">
        <v>3</v>
      </c>
      <c r="AR46" s="240">
        <v>3</v>
      </c>
      <c r="AS46" s="226">
        <v>3</v>
      </c>
      <c r="AT46" s="53"/>
      <c r="AU46" s="53">
        <f t="shared" si="29"/>
        <v>3</v>
      </c>
      <c r="AV46" s="58">
        <f t="shared" si="30"/>
        <v>0</v>
      </c>
      <c r="AW46" s="225">
        <v>3</v>
      </c>
      <c r="AX46" s="225">
        <v>3</v>
      </c>
      <c r="AY46" s="225">
        <v>3</v>
      </c>
      <c r="AZ46" s="225">
        <v>3</v>
      </c>
      <c r="BA46" s="209">
        <v>3</v>
      </c>
      <c r="BB46" s="225">
        <v>3</v>
      </c>
      <c r="BC46" s="225">
        <v>3</v>
      </c>
      <c r="BD46" s="226">
        <v>3</v>
      </c>
      <c r="BE46" s="53"/>
      <c r="BF46" s="77"/>
      <c r="BG46" s="77">
        <f t="shared" si="31"/>
        <v>3</v>
      </c>
      <c r="BH46" s="58">
        <f t="shared" si="32"/>
        <v>0</v>
      </c>
      <c r="BI46" s="82">
        <v>2</v>
      </c>
      <c r="BJ46" s="82">
        <v>3</v>
      </c>
      <c r="BK46" s="82">
        <v>4</v>
      </c>
      <c r="BL46" s="82">
        <v>2</v>
      </c>
      <c r="BM46" s="82">
        <v>3</v>
      </c>
      <c r="BN46" s="82">
        <v>4</v>
      </c>
      <c r="BO46" s="82">
        <v>3</v>
      </c>
      <c r="BP46" s="82">
        <v>3</v>
      </c>
      <c r="BQ46" s="82">
        <v>2</v>
      </c>
      <c r="BR46" s="194">
        <v>4</v>
      </c>
      <c r="BS46">
        <f t="shared" si="33"/>
        <v>3</v>
      </c>
      <c r="BT46" s="30">
        <f t="shared" si="34"/>
        <v>0.81649658092772603</v>
      </c>
      <c r="BV46" s="132" t="s">
        <v>636</v>
      </c>
      <c r="BW46" s="224" t="s">
        <v>637</v>
      </c>
      <c r="BX46" s="224" t="s">
        <v>601</v>
      </c>
      <c r="BY46" s="105"/>
      <c r="BZ46" s="105"/>
      <c r="CA46" s="224"/>
      <c r="CB46" s="224" t="s">
        <v>637</v>
      </c>
      <c r="CC46" s="224" t="s">
        <v>601</v>
      </c>
      <c r="CF46" s="132" t="s">
        <v>637</v>
      </c>
      <c r="CG46" s="132" t="s">
        <v>601</v>
      </c>
      <c r="CH46" s="37"/>
    </row>
    <row r="47" spans="2:86" x14ac:dyDescent="0.25">
      <c r="B47" s="106" t="s">
        <v>547</v>
      </c>
      <c r="C47" t="s">
        <v>409</v>
      </c>
      <c r="D47" s="55">
        <v>4</v>
      </c>
      <c r="E47" s="55">
        <v>4</v>
      </c>
      <c r="F47" s="55">
        <v>4</v>
      </c>
      <c r="G47" s="55">
        <v>4</v>
      </c>
      <c r="H47" s="55">
        <v>4</v>
      </c>
      <c r="I47" s="55">
        <v>4</v>
      </c>
      <c r="J47" s="55">
        <v>2</v>
      </c>
      <c r="K47" s="73">
        <v>2</v>
      </c>
      <c r="L47" s="55"/>
      <c r="M47" s="55"/>
      <c r="N47" s="55"/>
      <c r="O47" s="55"/>
      <c r="P47" s="55">
        <f t="shared" si="23"/>
        <v>3.5</v>
      </c>
      <c r="Q47" s="57">
        <f t="shared" si="24"/>
        <v>0.92582009977255142</v>
      </c>
      <c r="R47" s="237">
        <v>4</v>
      </c>
      <c r="S47" s="237">
        <v>4</v>
      </c>
      <c r="T47" s="237">
        <v>4</v>
      </c>
      <c r="U47" s="237">
        <v>4</v>
      </c>
      <c r="V47" s="239">
        <v>4</v>
      </c>
      <c r="Z47" s="33"/>
      <c r="AA47" s="53">
        <f t="shared" si="25"/>
        <v>4</v>
      </c>
      <c r="AB47" s="58">
        <f t="shared" si="26"/>
        <v>0</v>
      </c>
      <c r="AC47">
        <v>4</v>
      </c>
      <c r="AD47">
        <v>4</v>
      </c>
      <c r="AE47">
        <v>4</v>
      </c>
      <c r="AF47" s="33">
        <v>4</v>
      </c>
      <c r="AG47" s="33">
        <v>4</v>
      </c>
      <c r="AH47" s="33">
        <v>4</v>
      </c>
      <c r="AI47" s="33">
        <v>4</v>
      </c>
      <c r="AJ47" s="71">
        <v>4</v>
      </c>
      <c r="AK47" s="53">
        <f t="shared" si="27"/>
        <v>4</v>
      </c>
      <c r="AL47" s="58">
        <f t="shared" si="28"/>
        <v>0</v>
      </c>
      <c r="AM47" s="236">
        <v>4</v>
      </c>
      <c r="AN47" s="236">
        <v>4</v>
      </c>
      <c r="AO47" s="236">
        <v>4</v>
      </c>
      <c r="AP47" s="236">
        <v>4</v>
      </c>
      <c r="AQ47" s="236">
        <v>4</v>
      </c>
      <c r="AR47" s="236">
        <v>4</v>
      </c>
      <c r="AS47" s="232">
        <v>4</v>
      </c>
      <c r="AU47" s="53">
        <f t="shared" si="29"/>
        <v>4</v>
      </c>
      <c r="AV47" s="58">
        <f t="shared" si="30"/>
        <v>0</v>
      </c>
      <c r="AW47" s="230">
        <v>4</v>
      </c>
      <c r="AX47" s="236">
        <v>4</v>
      </c>
      <c r="AY47" s="236">
        <v>4</v>
      </c>
      <c r="AZ47" s="236">
        <v>4</v>
      </c>
      <c r="BA47" s="207">
        <v>2</v>
      </c>
      <c r="BB47" s="236">
        <v>2</v>
      </c>
      <c r="BC47" s="236">
        <v>3</v>
      </c>
      <c r="BD47" s="232">
        <v>4</v>
      </c>
      <c r="BF47" s="33"/>
      <c r="BG47" s="77">
        <f t="shared" si="31"/>
        <v>3.375</v>
      </c>
      <c r="BH47" s="58">
        <f t="shared" si="32"/>
        <v>0.95118973121134198</v>
      </c>
      <c r="BI47" s="82">
        <v>4</v>
      </c>
      <c r="BJ47" s="82">
        <v>4</v>
      </c>
      <c r="BK47" s="82">
        <v>4</v>
      </c>
      <c r="BL47" s="82">
        <v>4</v>
      </c>
      <c r="BM47" s="82">
        <v>4</v>
      </c>
      <c r="BN47" s="82">
        <v>4</v>
      </c>
      <c r="BO47" s="82">
        <v>4</v>
      </c>
      <c r="BP47" s="82">
        <v>4</v>
      </c>
      <c r="BQ47" s="82">
        <v>4</v>
      </c>
      <c r="BR47" s="194">
        <v>4</v>
      </c>
      <c r="BS47">
        <f t="shared" si="33"/>
        <v>4</v>
      </c>
      <c r="BT47" s="30">
        <f t="shared" si="34"/>
        <v>0</v>
      </c>
      <c r="BV47" s="132" t="s">
        <v>608</v>
      </c>
      <c r="BW47" s="133">
        <v>10</v>
      </c>
      <c r="BX47" s="133">
        <v>4</v>
      </c>
      <c r="CA47" s="132" t="s">
        <v>608</v>
      </c>
      <c r="CB47" s="133">
        <v>4</v>
      </c>
      <c r="CC47" s="133">
        <v>4</v>
      </c>
      <c r="CE47" s="130" t="s">
        <v>389</v>
      </c>
      <c r="CF47" s="129">
        <v>10</v>
      </c>
      <c r="CG47" s="129">
        <v>4</v>
      </c>
    </row>
    <row r="48" spans="2:86" x14ac:dyDescent="0.25">
      <c r="B48" s="106" t="s">
        <v>548</v>
      </c>
      <c r="C48" t="s">
        <v>418</v>
      </c>
      <c r="D48" s="55">
        <v>4</v>
      </c>
      <c r="E48" s="55">
        <v>4</v>
      </c>
      <c r="F48" s="55">
        <v>4</v>
      </c>
      <c r="G48" s="55">
        <v>4</v>
      </c>
      <c r="H48" s="55">
        <v>4</v>
      </c>
      <c r="I48" s="55">
        <v>4</v>
      </c>
      <c r="J48" s="55">
        <v>4</v>
      </c>
      <c r="K48" s="73">
        <v>4</v>
      </c>
      <c r="L48" s="55"/>
      <c r="M48" s="55"/>
      <c r="N48" s="55"/>
      <c r="O48" s="55"/>
      <c r="P48" s="55">
        <f t="shared" si="23"/>
        <v>4</v>
      </c>
      <c r="Q48" s="57">
        <f t="shared" si="24"/>
        <v>0</v>
      </c>
      <c r="R48" s="237">
        <v>4</v>
      </c>
      <c r="S48" s="237">
        <v>4</v>
      </c>
      <c r="T48" s="237">
        <v>4</v>
      </c>
      <c r="U48" s="237">
        <v>4</v>
      </c>
      <c r="V48" s="239">
        <v>4</v>
      </c>
      <c r="Z48" s="33"/>
      <c r="AA48" s="53">
        <f t="shared" si="25"/>
        <v>4</v>
      </c>
      <c r="AB48" s="58">
        <f t="shared" si="26"/>
        <v>0</v>
      </c>
      <c r="AC48">
        <v>4</v>
      </c>
      <c r="AD48">
        <v>4</v>
      </c>
      <c r="AE48">
        <v>4</v>
      </c>
      <c r="AF48" s="33">
        <v>4</v>
      </c>
      <c r="AG48" s="33">
        <v>4</v>
      </c>
      <c r="AH48" s="33">
        <v>4</v>
      </c>
      <c r="AI48" s="33">
        <v>4</v>
      </c>
      <c r="AJ48" s="71">
        <v>4</v>
      </c>
      <c r="AK48" s="53">
        <f t="shared" si="27"/>
        <v>4</v>
      </c>
      <c r="AL48" s="58">
        <f t="shared" si="28"/>
        <v>0</v>
      </c>
      <c r="AM48" s="236">
        <v>4</v>
      </c>
      <c r="AN48" s="236">
        <v>4</v>
      </c>
      <c r="AO48" s="236">
        <v>4</v>
      </c>
      <c r="AP48" s="236">
        <v>4</v>
      </c>
      <c r="AQ48" s="236">
        <v>4</v>
      </c>
      <c r="AR48" s="236">
        <v>4</v>
      </c>
      <c r="AS48" s="232">
        <v>4</v>
      </c>
      <c r="AU48" s="53">
        <f t="shared" si="29"/>
        <v>4</v>
      </c>
      <c r="AV48" s="58">
        <f t="shared" si="30"/>
        <v>0</v>
      </c>
      <c r="AW48" s="230">
        <v>4</v>
      </c>
      <c r="AX48" s="230">
        <v>4</v>
      </c>
      <c r="AY48" s="230">
        <v>4</v>
      </c>
      <c r="AZ48" s="230">
        <v>4</v>
      </c>
      <c r="BA48" s="231">
        <v>4</v>
      </c>
      <c r="BB48" s="230">
        <v>4</v>
      </c>
      <c r="BC48" s="230">
        <v>4</v>
      </c>
      <c r="BD48" s="232">
        <v>4</v>
      </c>
      <c r="BF48" s="33"/>
      <c r="BG48" s="77">
        <f t="shared" si="31"/>
        <v>4</v>
      </c>
      <c r="BH48" s="58">
        <f t="shared" si="32"/>
        <v>0</v>
      </c>
      <c r="BI48" s="82">
        <v>4</v>
      </c>
      <c r="BJ48" s="82">
        <v>4</v>
      </c>
      <c r="BK48" s="82">
        <v>4</v>
      </c>
      <c r="BL48" s="82">
        <v>4</v>
      </c>
      <c r="BM48" s="82">
        <v>4</v>
      </c>
      <c r="BN48" s="82">
        <v>4</v>
      </c>
      <c r="BO48" s="82">
        <v>4</v>
      </c>
      <c r="BP48" s="82">
        <v>4</v>
      </c>
      <c r="BQ48" s="82">
        <v>4</v>
      </c>
      <c r="BR48" s="194">
        <v>4</v>
      </c>
      <c r="BS48">
        <f t="shared" si="33"/>
        <v>4</v>
      </c>
      <c r="BT48" s="30">
        <f t="shared" si="34"/>
        <v>0</v>
      </c>
      <c r="BV48" s="132" t="s">
        <v>612</v>
      </c>
      <c r="BW48" s="133">
        <v>10</v>
      </c>
      <c r="BX48" s="133">
        <v>4</v>
      </c>
      <c r="CA48" s="132" t="s">
        <v>612</v>
      </c>
      <c r="CB48" s="133">
        <v>4</v>
      </c>
      <c r="CC48" s="133">
        <v>4</v>
      </c>
      <c r="CE48" s="130" t="s">
        <v>638</v>
      </c>
      <c r="CF48" s="129">
        <v>10</v>
      </c>
      <c r="CG48" s="129">
        <v>4</v>
      </c>
    </row>
    <row r="49" spans="2:85" x14ac:dyDescent="0.25">
      <c r="B49" s="106" t="s">
        <v>549</v>
      </c>
      <c r="C49" t="s">
        <v>410</v>
      </c>
      <c r="D49" s="55">
        <v>4</v>
      </c>
      <c r="E49" s="55">
        <v>4</v>
      </c>
      <c r="F49" s="55">
        <v>4</v>
      </c>
      <c r="G49" s="55">
        <v>4</v>
      </c>
      <c r="H49" s="55">
        <v>4</v>
      </c>
      <c r="I49" s="55">
        <v>4</v>
      </c>
      <c r="J49" s="55">
        <v>4</v>
      </c>
      <c r="K49" s="73">
        <v>4</v>
      </c>
      <c r="L49" s="55"/>
      <c r="M49" s="55"/>
      <c r="N49" s="55"/>
      <c r="O49" s="55"/>
      <c r="P49" s="55">
        <f t="shared" si="23"/>
        <v>4</v>
      </c>
      <c r="Q49" s="57">
        <f t="shared" si="24"/>
        <v>0</v>
      </c>
      <c r="R49" s="237">
        <v>4</v>
      </c>
      <c r="S49" s="236">
        <v>4</v>
      </c>
      <c r="T49" s="236">
        <v>4</v>
      </c>
      <c r="U49" s="236">
        <v>4</v>
      </c>
      <c r="V49" s="232">
        <v>4</v>
      </c>
      <c r="Z49" s="33"/>
      <c r="AA49" s="53">
        <f t="shared" si="25"/>
        <v>4</v>
      </c>
      <c r="AB49" s="58">
        <f t="shared" si="26"/>
        <v>0</v>
      </c>
      <c r="AC49">
        <v>4</v>
      </c>
      <c r="AD49">
        <v>4</v>
      </c>
      <c r="AE49">
        <v>4</v>
      </c>
      <c r="AF49" s="33">
        <v>4</v>
      </c>
      <c r="AG49" s="33">
        <v>4</v>
      </c>
      <c r="AH49" s="33">
        <v>4</v>
      </c>
      <c r="AI49" s="33">
        <v>4</v>
      </c>
      <c r="AJ49" s="71">
        <v>4</v>
      </c>
      <c r="AK49" s="53">
        <f t="shared" si="27"/>
        <v>4</v>
      </c>
      <c r="AL49" s="58">
        <f t="shared" si="28"/>
        <v>0</v>
      </c>
      <c r="AM49" s="236">
        <v>4</v>
      </c>
      <c r="AN49" s="236">
        <v>4</v>
      </c>
      <c r="AO49" s="236">
        <v>4</v>
      </c>
      <c r="AP49" s="236">
        <v>4</v>
      </c>
      <c r="AQ49" s="236">
        <v>4</v>
      </c>
      <c r="AR49" s="236">
        <v>4</v>
      </c>
      <c r="AS49" s="232">
        <v>4</v>
      </c>
      <c r="AU49" s="53">
        <f t="shared" si="29"/>
        <v>4</v>
      </c>
      <c r="AV49" s="58">
        <f t="shared" si="30"/>
        <v>0</v>
      </c>
      <c r="AW49" s="230">
        <v>4</v>
      </c>
      <c r="AX49" s="236">
        <v>4</v>
      </c>
      <c r="AY49" s="236">
        <v>4</v>
      </c>
      <c r="AZ49" s="236">
        <v>4</v>
      </c>
      <c r="BA49" s="207">
        <v>4</v>
      </c>
      <c r="BB49" s="236">
        <v>4</v>
      </c>
      <c r="BC49" s="236">
        <v>4</v>
      </c>
      <c r="BD49" s="232">
        <v>4</v>
      </c>
      <c r="BF49" s="33"/>
      <c r="BG49" s="77">
        <f t="shared" si="31"/>
        <v>4</v>
      </c>
      <c r="BH49" s="58">
        <f t="shared" si="32"/>
        <v>0</v>
      </c>
      <c r="BI49" s="82">
        <v>4</v>
      </c>
      <c r="BJ49" s="82">
        <v>4</v>
      </c>
      <c r="BK49" s="82">
        <v>4</v>
      </c>
      <c r="BL49" s="82">
        <v>4</v>
      </c>
      <c r="BM49" s="82">
        <v>4</v>
      </c>
      <c r="BN49" s="82">
        <v>4</v>
      </c>
      <c r="BO49" s="82">
        <v>4</v>
      </c>
      <c r="BP49" s="82">
        <v>4</v>
      </c>
      <c r="BQ49" s="82">
        <v>2</v>
      </c>
      <c r="BR49" s="194">
        <v>2</v>
      </c>
      <c r="BS49">
        <f t="shared" si="33"/>
        <v>3.6</v>
      </c>
      <c r="BT49" s="30">
        <f t="shared" si="34"/>
        <v>0.84327404271156814</v>
      </c>
      <c r="BV49" s="132" t="s">
        <v>608</v>
      </c>
      <c r="BW49" s="133">
        <v>8</v>
      </c>
      <c r="BX49" s="133">
        <v>3</v>
      </c>
      <c r="CA49" s="134" t="s">
        <v>134</v>
      </c>
      <c r="CB49" s="135">
        <v>3</v>
      </c>
      <c r="CC49" s="135">
        <v>3</v>
      </c>
    </row>
    <row r="50" spans="2:85" ht="18.600000000000001" customHeight="1" x14ac:dyDescent="0.25">
      <c r="B50" s="106" t="s">
        <v>550</v>
      </c>
      <c r="C50" t="s">
        <v>414</v>
      </c>
      <c r="D50" s="55">
        <v>4</v>
      </c>
      <c r="E50" s="55">
        <v>4</v>
      </c>
      <c r="F50" s="55">
        <v>4</v>
      </c>
      <c r="G50" s="55">
        <v>4</v>
      </c>
      <c r="H50" s="55">
        <v>4</v>
      </c>
      <c r="I50" s="55">
        <v>4</v>
      </c>
      <c r="J50" s="55">
        <v>4</v>
      </c>
      <c r="K50" s="73">
        <v>4</v>
      </c>
      <c r="L50" s="55"/>
      <c r="M50" s="55"/>
      <c r="N50" s="55"/>
      <c r="O50" s="55"/>
      <c r="P50" s="55">
        <f t="shared" si="23"/>
        <v>4</v>
      </c>
      <c r="Q50" s="57">
        <f t="shared" si="24"/>
        <v>0</v>
      </c>
      <c r="R50" s="237">
        <v>4</v>
      </c>
      <c r="S50" s="236">
        <v>4</v>
      </c>
      <c r="T50" s="236">
        <v>4</v>
      </c>
      <c r="U50" s="236">
        <v>4</v>
      </c>
      <c r="V50" s="232">
        <v>4</v>
      </c>
      <c r="Z50" s="33"/>
      <c r="AA50" s="53">
        <f t="shared" si="25"/>
        <v>4</v>
      </c>
      <c r="AB50" s="58">
        <f t="shared" si="26"/>
        <v>0</v>
      </c>
      <c r="AC50">
        <v>4</v>
      </c>
      <c r="AD50">
        <v>4</v>
      </c>
      <c r="AE50">
        <v>4</v>
      </c>
      <c r="AF50" s="33">
        <v>4</v>
      </c>
      <c r="AG50" s="33">
        <v>4</v>
      </c>
      <c r="AH50" s="33">
        <v>4</v>
      </c>
      <c r="AI50" s="33">
        <v>4</v>
      </c>
      <c r="AJ50" s="71">
        <v>4</v>
      </c>
      <c r="AK50" s="53">
        <f t="shared" si="27"/>
        <v>4</v>
      </c>
      <c r="AL50" s="58">
        <f t="shared" si="28"/>
        <v>0</v>
      </c>
      <c r="AM50" s="236">
        <v>4</v>
      </c>
      <c r="AN50" s="236">
        <v>4</v>
      </c>
      <c r="AO50" s="236">
        <v>4</v>
      </c>
      <c r="AP50" s="236">
        <v>4</v>
      </c>
      <c r="AQ50" s="236">
        <v>4</v>
      </c>
      <c r="AR50" s="236">
        <v>4</v>
      </c>
      <c r="AS50" s="232">
        <v>4</v>
      </c>
      <c r="AU50" s="53">
        <f t="shared" si="29"/>
        <v>4</v>
      </c>
      <c r="AV50" s="58">
        <f t="shared" si="30"/>
        <v>0</v>
      </c>
      <c r="AW50" s="230">
        <v>4</v>
      </c>
      <c r="AX50" s="236">
        <v>4</v>
      </c>
      <c r="AY50" s="236">
        <v>4</v>
      </c>
      <c r="AZ50" s="236">
        <v>4</v>
      </c>
      <c r="BA50" s="207">
        <v>4</v>
      </c>
      <c r="BB50" s="236">
        <v>4</v>
      </c>
      <c r="BC50" s="236">
        <v>4</v>
      </c>
      <c r="BD50" s="232">
        <v>4</v>
      </c>
      <c r="BF50" s="33"/>
      <c r="BG50" s="77">
        <f t="shared" si="31"/>
        <v>4</v>
      </c>
      <c r="BH50" s="58">
        <f t="shared" si="32"/>
        <v>0</v>
      </c>
      <c r="BI50" s="82">
        <v>3</v>
      </c>
      <c r="BJ50" s="82">
        <v>3</v>
      </c>
      <c r="BK50" s="82">
        <v>3</v>
      </c>
      <c r="BL50" s="82">
        <v>3</v>
      </c>
      <c r="BM50" s="82">
        <v>3</v>
      </c>
      <c r="BN50" s="82">
        <v>3</v>
      </c>
      <c r="BO50" s="82">
        <v>3</v>
      </c>
      <c r="BP50" s="82">
        <v>3</v>
      </c>
      <c r="BQ50" s="82">
        <v>3</v>
      </c>
      <c r="BR50" s="194">
        <v>3</v>
      </c>
      <c r="BS50">
        <f t="shared" si="33"/>
        <v>3</v>
      </c>
      <c r="BT50" s="30">
        <f t="shared" si="34"/>
        <v>0</v>
      </c>
      <c r="BV50" s="134" t="s">
        <v>643</v>
      </c>
      <c r="BW50" s="135">
        <v>5</v>
      </c>
      <c r="BX50" s="135">
        <v>2</v>
      </c>
      <c r="CA50" s="132" t="s">
        <v>608</v>
      </c>
      <c r="CB50" s="133">
        <v>4</v>
      </c>
      <c r="CC50" s="133">
        <v>4</v>
      </c>
      <c r="CE50" s="37"/>
      <c r="CF50" s="37"/>
      <c r="CG50" s="37"/>
    </row>
    <row r="51" spans="2:85" x14ac:dyDescent="0.25">
      <c r="B51" s="106" t="s">
        <v>551</v>
      </c>
      <c r="C51" t="s">
        <v>296</v>
      </c>
      <c r="D51" s="55">
        <v>3</v>
      </c>
      <c r="E51" s="110" t="s">
        <v>555</v>
      </c>
      <c r="F51" s="55">
        <v>3</v>
      </c>
      <c r="G51" s="55">
        <v>3</v>
      </c>
      <c r="H51" s="55">
        <v>3</v>
      </c>
      <c r="I51" s="55">
        <v>3</v>
      </c>
      <c r="J51" s="55">
        <v>3</v>
      </c>
      <c r="K51" s="73">
        <v>3</v>
      </c>
      <c r="L51" s="55"/>
      <c r="M51" s="55"/>
      <c r="N51" s="55"/>
      <c r="O51" s="55"/>
      <c r="P51" s="55">
        <f t="shared" si="23"/>
        <v>3</v>
      </c>
      <c r="Q51" s="57">
        <f t="shared" si="24"/>
        <v>0</v>
      </c>
      <c r="R51" s="237">
        <v>3</v>
      </c>
      <c r="S51" s="237">
        <v>3</v>
      </c>
      <c r="T51" s="237">
        <v>3</v>
      </c>
      <c r="U51" s="237">
        <v>3</v>
      </c>
      <c r="V51" s="239">
        <v>3</v>
      </c>
      <c r="Z51" s="33"/>
      <c r="AA51" s="53">
        <f t="shared" si="25"/>
        <v>3</v>
      </c>
      <c r="AB51" s="58">
        <f t="shared" si="26"/>
        <v>0</v>
      </c>
      <c r="AC51">
        <v>3</v>
      </c>
      <c r="AD51">
        <v>3</v>
      </c>
      <c r="AE51" t="s">
        <v>559</v>
      </c>
      <c r="AF51" s="33">
        <v>3</v>
      </c>
      <c r="AG51" s="33">
        <v>3</v>
      </c>
      <c r="AH51" s="33">
        <v>3</v>
      </c>
      <c r="AI51" s="33">
        <v>3</v>
      </c>
      <c r="AJ51" s="71">
        <v>3</v>
      </c>
      <c r="AK51" s="53">
        <f t="shared" si="27"/>
        <v>3</v>
      </c>
      <c r="AL51" s="58">
        <f t="shared" si="28"/>
        <v>0</v>
      </c>
      <c r="AM51" s="236">
        <v>3</v>
      </c>
      <c r="AN51" s="236">
        <v>3</v>
      </c>
      <c r="AO51" s="236">
        <v>3</v>
      </c>
      <c r="AP51" s="236">
        <v>3</v>
      </c>
      <c r="AQ51" s="236">
        <v>3</v>
      </c>
      <c r="AR51" s="236">
        <v>3</v>
      </c>
      <c r="AS51" s="232">
        <v>3</v>
      </c>
      <c r="AU51" s="53">
        <f t="shared" si="29"/>
        <v>3</v>
      </c>
      <c r="AV51" s="58">
        <f t="shared" si="30"/>
        <v>0</v>
      </c>
      <c r="AW51" s="237">
        <v>3</v>
      </c>
      <c r="AX51" s="236">
        <v>3</v>
      </c>
      <c r="AY51" s="236">
        <v>3</v>
      </c>
      <c r="AZ51" s="230">
        <v>3</v>
      </c>
      <c r="BA51" s="231">
        <v>3</v>
      </c>
      <c r="BB51" s="230">
        <v>3</v>
      </c>
      <c r="BC51" s="230">
        <v>3</v>
      </c>
      <c r="BD51" s="232">
        <v>3</v>
      </c>
      <c r="BF51" s="33"/>
      <c r="BG51" s="77">
        <f t="shared" si="31"/>
        <v>3</v>
      </c>
      <c r="BH51" s="58">
        <f t="shared" si="32"/>
        <v>0</v>
      </c>
      <c r="BI51" s="82">
        <v>3</v>
      </c>
      <c r="BJ51" s="82">
        <v>4</v>
      </c>
      <c r="BK51" s="82">
        <v>2</v>
      </c>
      <c r="BL51" s="82">
        <v>3</v>
      </c>
      <c r="BM51" s="82">
        <v>3</v>
      </c>
      <c r="BN51" s="82">
        <v>3</v>
      </c>
      <c r="BO51" s="82">
        <v>3</v>
      </c>
      <c r="BP51" s="82">
        <v>3</v>
      </c>
      <c r="BQ51" s="82">
        <v>3</v>
      </c>
      <c r="BR51" s="194">
        <v>3</v>
      </c>
      <c r="BS51">
        <f t="shared" si="33"/>
        <v>3</v>
      </c>
      <c r="BT51" s="30">
        <f t="shared" si="34"/>
        <v>0.47140452079103168</v>
      </c>
      <c r="BV51" s="134" t="s">
        <v>181</v>
      </c>
      <c r="BW51" s="135">
        <v>7</v>
      </c>
      <c r="BX51" s="135">
        <v>3</v>
      </c>
      <c r="CA51" s="132" t="s">
        <v>622</v>
      </c>
      <c r="CB51" s="133">
        <v>4</v>
      </c>
      <c r="CC51" s="133">
        <v>4</v>
      </c>
      <c r="CE51" s="37"/>
      <c r="CF51" s="37"/>
      <c r="CG51" s="37"/>
    </row>
    <row r="52" spans="2:85" x14ac:dyDescent="0.25">
      <c r="B52" s="106" t="s">
        <v>552</v>
      </c>
      <c r="C52" t="s">
        <v>420</v>
      </c>
      <c r="D52" s="55">
        <v>4</v>
      </c>
      <c r="E52" s="55">
        <v>4</v>
      </c>
      <c r="F52" s="55">
        <v>4</v>
      </c>
      <c r="G52" s="55">
        <v>4</v>
      </c>
      <c r="H52" s="55">
        <v>4</v>
      </c>
      <c r="I52" s="55">
        <v>4</v>
      </c>
      <c r="J52" s="55">
        <v>4</v>
      </c>
      <c r="K52" s="73">
        <v>4</v>
      </c>
      <c r="L52" s="55"/>
      <c r="M52" s="55"/>
      <c r="N52" s="55"/>
      <c r="O52" s="55"/>
      <c r="P52" s="55">
        <f t="shared" si="23"/>
        <v>4</v>
      </c>
      <c r="Q52" s="57">
        <f t="shared" si="24"/>
        <v>0</v>
      </c>
      <c r="R52" s="237">
        <v>4</v>
      </c>
      <c r="S52" s="236">
        <v>4</v>
      </c>
      <c r="T52" s="236">
        <v>4</v>
      </c>
      <c r="U52" s="236">
        <v>4</v>
      </c>
      <c r="V52" s="232">
        <v>4</v>
      </c>
      <c r="Z52" s="33"/>
      <c r="AA52" s="53">
        <f t="shared" si="25"/>
        <v>4</v>
      </c>
      <c r="AB52" s="58">
        <f t="shared" si="26"/>
        <v>0</v>
      </c>
      <c r="AC52">
        <v>4</v>
      </c>
      <c r="AD52">
        <v>4</v>
      </c>
      <c r="AE52">
        <v>4</v>
      </c>
      <c r="AF52" s="33">
        <v>4</v>
      </c>
      <c r="AG52" s="33">
        <v>4</v>
      </c>
      <c r="AH52" s="33">
        <v>4</v>
      </c>
      <c r="AI52" s="33">
        <v>4</v>
      </c>
      <c r="AJ52" s="71">
        <v>4</v>
      </c>
      <c r="AK52" s="53">
        <f t="shared" si="27"/>
        <v>4</v>
      </c>
      <c r="AL52" s="58">
        <f t="shared" si="28"/>
        <v>0</v>
      </c>
      <c r="AM52" s="236">
        <v>4</v>
      </c>
      <c r="AN52" s="236">
        <v>4</v>
      </c>
      <c r="AO52" s="236">
        <v>4</v>
      </c>
      <c r="AP52" s="236">
        <v>4</v>
      </c>
      <c r="AQ52" s="236">
        <v>4</v>
      </c>
      <c r="AR52" s="236">
        <v>4</v>
      </c>
      <c r="AS52" s="232">
        <v>4</v>
      </c>
      <c r="AU52" s="53">
        <f t="shared" si="29"/>
        <v>4</v>
      </c>
      <c r="AV52" s="58">
        <f t="shared" si="30"/>
        <v>0</v>
      </c>
      <c r="AW52" s="230">
        <v>4</v>
      </c>
      <c r="AX52" s="236">
        <v>4</v>
      </c>
      <c r="AY52" s="236">
        <v>4</v>
      </c>
      <c r="AZ52" s="236">
        <v>4</v>
      </c>
      <c r="BA52" s="207">
        <v>4</v>
      </c>
      <c r="BB52" s="236">
        <v>4</v>
      </c>
      <c r="BC52" s="236">
        <v>4</v>
      </c>
      <c r="BD52" s="232">
        <v>4</v>
      </c>
      <c r="BF52" s="33"/>
      <c r="BG52" s="77">
        <f t="shared" si="31"/>
        <v>4</v>
      </c>
      <c r="BH52" s="58">
        <f t="shared" si="32"/>
        <v>0</v>
      </c>
      <c r="BI52" s="82">
        <v>4</v>
      </c>
      <c r="BJ52" s="82">
        <v>4</v>
      </c>
      <c r="BK52" s="82">
        <v>4</v>
      </c>
      <c r="BL52" s="82">
        <v>4</v>
      </c>
      <c r="BM52" s="82">
        <v>4</v>
      </c>
      <c r="BN52" s="82">
        <v>4</v>
      </c>
      <c r="BO52" s="82">
        <v>4</v>
      </c>
      <c r="BP52" s="82">
        <v>3</v>
      </c>
      <c r="BQ52" s="82">
        <v>3</v>
      </c>
      <c r="BR52" s="194">
        <v>3</v>
      </c>
      <c r="BS52">
        <f t="shared" si="33"/>
        <v>3.7</v>
      </c>
      <c r="BT52" s="30">
        <f t="shared" si="34"/>
        <v>0.48304589153964728</v>
      </c>
      <c r="BV52" s="132"/>
      <c r="BW52" s="132"/>
      <c r="BX52" s="132"/>
      <c r="BY52" s="132"/>
      <c r="BZ52" s="132"/>
      <c r="CA52" s="129"/>
      <c r="CB52" s="129"/>
      <c r="CC52" s="129"/>
      <c r="CD52" s="129"/>
      <c r="CE52" s="37"/>
      <c r="CF52" s="37"/>
      <c r="CG52" s="37"/>
    </row>
    <row r="53" spans="2:85" x14ac:dyDescent="0.25">
      <c r="B53" s="217" t="s">
        <v>553</v>
      </c>
      <c r="C53" s="120" t="s">
        <v>400</v>
      </c>
      <c r="D53" s="120">
        <v>4</v>
      </c>
      <c r="E53" s="120">
        <v>4</v>
      </c>
      <c r="F53" s="120">
        <v>4</v>
      </c>
      <c r="G53" s="120">
        <v>4</v>
      </c>
      <c r="H53" s="120">
        <v>4</v>
      </c>
      <c r="I53" s="120">
        <v>4</v>
      </c>
      <c r="J53" s="120">
        <v>4</v>
      </c>
      <c r="K53" s="243">
        <v>4</v>
      </c>
      <c r="L53" s="120"/>
      <c r="M53" s="120"/>
      <c r="N53" s="120"/>
      <c r="O53" s="120"/>
      <c r="P53" s="120">
        <f t="shared" si="23"/>
        <v>4</v>
      </c>
      <c r="Q53" s="121">
        <f t="shared" si="24"/>
        <v>0</v>
      </c>
      <c r="R53" s="244">
        <v>4</v>
      </c>
      <c r="S53" s="244">
        <v>4</v>
      </c>
      <c r="T53" s="244">
        <v>4</v>
      </c>
      <c r="U53" s="244">
        <v>4</v>
      </c>
      <c r="V53" s="245">
        <v>4</v>
      </c>
      <c r="W53" s="120"/>
      <c r="X53" s="120"/>
      <c r="Y53" s="120"/>
      <c r="Z53" s="120"/>
      <c r="AA53" s="221">
        <f t="shared" si="25"/>
        <v>4</v>
      </c>
      <c r="AB53" s="246">
        <f t="shared" si="26"/>
        <v>0</v>
      </c>
      <c r="AC53" s="120">
        <v>4</v>
      </c>
      <c r="AD53" s="120">
        <v>4</v>
      </c>
      <c r="AE53" s="120">
        <v>4</v>
      </c>
      <c r="AF53" s="120">
        <v>4</v>
      </c>
      <c r="AG53" s="120">
        <v>4</v>
      </c>
      <c r="AH53" s="120">
        <v>4</v>
      </c>
      <c r="AI53" s="120">
        <v>4</v>
      </c>
      <c r="AJ53" s="243">
        <v>4</v>
      </c>
      <c r="AK53" s="221">
        <f t="shared" si="27"/>
        <v>4</v>
      </c>
      <c r="AL53" s="246">
        <f t="shared" si="28"/>
        <v>0</v>
      </c>
      <c r="AM53" s="244">
        <v>4</v>
      </c>
      <c r="AN53" s="244">
        <v>4</v>
      </c>
      <c r="AO53" s="244">
        <v>4</v>
      </c>
      <c r="AP53" s="244">
        <v>4</v>
      </c>
      <c r="AQ53" s="244">
        <v>4</v>
      </c>
      <c r="AR53" s="244">
        <v>4</v>
      </c>
      <c r="AS53" s="245">
        <v>4</v>
      </c>
      <c r="AT53" s="120"/>
      <c r="AU53" s="221">
        <f t="shared" si="29"/>
        <v>4</v>
      </c>
      <c r="AV53" s="246">
        <f t="shared" si="30"/>
        <v>0</v>
      </c>
      <c r="AW53" s="244">
        <v>4</v>
      </c>
      <c r="AX53" s="244">
        <v>4</v>
      </c>
      <c r="AY53" s="244">
        <v>4</v>
      </c>
      <c r="AZ53" s="244">
        <v>4</v>
      </c>
      <c r="BA53" s="247">
        <v>4</v>
      </c>
      <c r="BB53" s="244">
        <v>4</v>
      </c>
      <c r="BC53" s="244">
        <v>4</v>
      </c>
      <c r="BD53" s="245">
        <v>4</v>
      </c>
      <c r="BE53" s="120"/>
      <c r="BF53" s="120"/>
      <c r="BG53" s="221">
        <f t="shared" si="31"/>
        <v>4</v>
      </c>
      <c r="BH53" s="246">
        <f t="shared" si="32"/>
        <v>0</v>
      </c>
      <c r="BI53" s="128">
        <v>4</v>
      </c>
      <c r="BJ53" s="128">
        <v>4</v>
      </c>
      <c r="BK53" s="128">
        <v>4</v>
      </c>
      <c r="BL53" s="128">
        <v>4</v>
      </c>
      <c r="BM53" s="128">
        <v>4</v>
      </c>
      <c r="BN53" s="128">
        <v>4</v>
      </c>
      <c r="BO53" s="128">
        <v>4</v>
      </c>
      <c r="BP53" s="128">
        <v>4</v>
      </c>
      <c r="BQ53" s="128">
        <v>4</v>
      </c>
      <c r="BR53" s="223">
        <v>4</v>
      </c>
      <c r="BS53" s="35">
        <f t="shared" si="33"/>
        <v>4</v>
      </c>
      <c r="BT53" s="124">
        <f t="shared" si="34"/>
        <v>0</v>
      </c>
      <c r="BZ53" s="132"/>
      <c r="CD53" s="129"/>
      <c r="CE53" s="37"/>
      <c r="CF53" s="37"/>
      <c r="CG53" s="37"/>
    </row>
    <row r="54" spans="2:85" x14ac:dyDescent="0.25">
      <c r="D54" s="38">
        <f>AVERAGE(D38:D53)</f>
        <v>3.75</v>
      </c>
      <c r="E54" s="38">
        <f t="shared" ref="E54:K54" si="35">AVERAGE(E38:E53)</f>
        <v>3.8</v>
      </c>
      <c r="F54" s="38">
        <f t="shared" si="35"/>
        <v>3.75</v>
      </c>
      <c r="G54" s="38">
        <f t="shared" si="35"/>
        <v>3.75</v>
      </c>
      <c r="H54" s="38">
        <f t="shared" si="35"/>
        <v>3.75</v>
      </c>
      <c r="I54" s="38">
        <f t="shared" si="35"/>
        <v>3.75</v>
      </c>
      <c r="J54" s="38">
        <f t="shared" si="35"/>
        <v>3.6</v>
      </c>
      <c r="K54" s="38">
        <f t="shared" si="35"/>
        <v>3.625</v>
      </c>
      <c r="P54" s="109">
        <f>AVERAGE(D38:K53)</f>
        <v>3.7222222222222223</v>
      </c>
      <c r="Q54" s="201">
        <f>STDEV(D38:K53)</f>
        <v>0.48396510434350803</v>
      </c>
      <c r="R54">
        <f>AVERAGE(R38:R53)</f>
        <v>3.8</v>
      </c>
      <c r="S54">
        <f>AVERAGE(S38:S53)</f>
        <v>3.75</v>
      </c>
      <c r="T54">
        <f t="shared" ref="T54:V54" si="36">AVERAGE(T38:T53)</f>
        <v>3.75</v>
      </c>
      <c r="U54">
        <f t="shared" si="36"/>
        <v>3.75</v>
      </c>
      <c r="V54">
        <f t="shared" si="36"/>
        <v>3.75</v>
      </c>
      <c r="AA54" s="238">
        <f>AVERAGE(R38:V53)</f>
        <v>3.759493670886076</v>
      </c>
      <c r="AB54" s="201">
        <f>STDEV(R38:V53)</f>
        <v>0.43012192288834927</v>
      </c>
      <c r="AC54">
        <f>AVERAGE(AC38:AC53)</f>
        <v>3.75</v>
      </c>
      <c r="AD54">
        <f>AVERAGE(AD38:AD45,AD47:AD53)</f>
        <v>3.8</v>
      </c>
      <c r="AE54">
        <f>AVERAGE(AE38:AE45,AE47:AE50,AE52:AE53)</f>
        <v>3.8571428571428572</v>
      </c>
      <c r="AF54">
        <f>AVERAGE(AF38:AF45,AF47:AF53)</f>
        <v>3.8</v>
      </c>
      <c r="AG54">
        <f>AVERAGE(AG38,AG40:AG45,AG47:AG53)</f>
        <v>3.8571428571428572</v>
      </c>
      <c r="AH54">
        <f>AVERAGE(AI38,AH40:AH41,AH43:AH53)</f>
        <v>3.7857142857142856</v>
      </c>
      <c r="AI54">
        <f>AVERAGE(AI38:AI53)</f>
        <v>3.75</v>
      </c>
      <c r="AJ54" s="71">
        <f>AVERAGE(AJ38:AJ53)</f>
        <v>3.75</v>
      </c>
      <c r="AK54" s="238">
        <f>AVERAGE(AC38:AJ38,AC39:AF39,AI39:AJ39,AC40:AJ41,AC42:AG42,AI42:AJ42,AC43:AJ45,AC46,AH46:AJ46,AC47:AJ50,AC51:AD51,AF51:AJ53,AC52:AD53, AE52:AE53)</f>
        <v>3.7916666666666665</v>
      </c>
      <c r="AL54" s="196">
        <f>STDEV(AC38:AJ53)</f>
        <v>0.40781923276207177</v>
      </c>
      <c r="AM54" s="272">
        <f>AVERAGE(AM38:AM42,AM44:AM53)</f>
        <v>3.8</v>
      </c>
      <c r="AN54" s="276">
        <f t="shared" ref="AN54:AS54" si="37">AVERAGE(AN38:AN42,AN44:AN53)</f>
        <v>3.8</v>
      </c>
      <c r="AO54" s="277">
        <f t="shared" si="37"/>
        <v>3.7333333333333334</v>
      </c>
      <c r="AP54" s="277">
        <f t="shared" si="37"/>
        <v>3.7333333333333334</v>
      </c>
      <c r="AQ54" s="277">
        <f t="shared" si="37"/>
        <v>3.7333333333333334</v>
      </c>
      <c r="AR54" s="277">
        <f t="shared" si="37"/>
        <v>3.8</v>
      </c>
      <c r="AS54" s="279">
        <f t="shared" si="37"/>
        <v>3.7333333333333334</v>
      </c>
      <c r="AU54" s="238">
        <f>AVERAGE(AM38:AS53)</f>
        <v>3.761467889908257</v>
      </c>
      <c r="AV54" s="290"/>
      <c r="AW54">
        <f>AVERAGE(AW38:AW53)</f>
        <v>3.75</v>
      </c>
      <c r="AX54">
        <f t="shared" ref="AX54:BD54" si="38">AVERAGE(AX38:AX53)</f>
        <v>3.75</v>
      </c>
      <c r="AY54">
        <f t="shared" si="38"/>
        <v>3.75</v>
      </c>
      <c r="AZ54">
        <f t="shared" si="38"/>
        <v>3.7692307692307692</v>
      </c>
      <c r="BA54">
        <f t="shared" si="38"/>
        <v>3.5</v>
      </c>
      <c r="BB54">
        <f t="shared" si="38"/>
        <v>3.6428571428571428</v>
      </c>
      <c r="BC54">
        <f t="shared" si="38"/>
        <v>3.6875</v>
      </c>
      <c r="BD54">
        <f t="shared" si="38"/>
        <v>3.75</v>
      </c>
      <c r="BG54" s="242">
        <f>AVERAGE(AW38:BD53)</f>
        <v>3.7024793388429753</v>
      </c>
      <c r="BR54" s="71"/>
      <c r="BS54" s="52">
        <f>AVERAGE(BI38:BR38,BI40:BR42,BI44:BR53)</f>
        <v>3.3768115942028984</v>
      </c>
      <c r="BT54" s="201">
        <f>STDEV(BI38:BR38,BI40:BR42,BI44:BR53)</f>
        <v>0.96055715698515098</v>
      </c>
      <c r="BV54" t="s">
        <v>646</v>
      </c>
      <c r="BZ54" s="132"/>
      <c r="CE54" s="37"/>
      <c r="CF54" s="37"/>
      <c r="CG54" s="37"/>
    </row>
    <row r="55" spans="2:85" x14ac:dyDescent="0.25">
      <c r="D55" s="38">
        <f>STDEV(D38:K53)</f>
        <v>0.48396510434350803</v>
      </c>
      <c r="E55" s="38">
        <f t="shared" ref="E55:K55" si="39">STDEV(E38:L53)</f>
        <v>0.49086738771987998</v>
      </c>
      <c r="F55" s="38">
        <f t="shared" si="39"/>
        <v>0.50262468995003495</v>
      </c>
      <c r="G55" s="38">
        <f t="shared" si="39"/>
        <v>0.51526518887394712</v>
      </c>
      <c r="H55" s="38">
        <f t="shared" si="39"/>
        <v>0.53356369832859751</v>
      </c>
      <c r="I55" s="38">
        <f t="shared" si="39"/>
        <v>0.53248300108207391</v>
      </c>
      <c r="J55" s="38">
        <f t="shared" si="39"/>
        <v>1.6519385005984841</v>
      </c>
      <c r="K55" s="38">
        <f t="shared" si="39"/>
        <v>1.6637864238812048</v>
      </c>
      <c r="Q55" s="33"/>
      <c r="R55">
        <f>STDEV(R38:R53)</f>
        <v>0.41403933560541306</v>
      </c>
      <c r="S55">
        <f t="shared" ref="S55:V55" si="40">STDEV(S38:S53)</f>
        <v>0.44721359549995793</v>
      </c>
      <c r="T55">
        <f t="shared" si="40"/>
        <v>0.44721359549995793</v>
      </c>
      <c r="U55">
        <f t="shared" si="40"/>
        <v>0.44721359549995793</v>
      </c>
      <c r="V55">
        <f t="shared" si="40"/>
        <v>0.44721359549995793</v>
      </c>
      <c r="AC55">
        <f>STDEV(AC38:AC53)</f>
        <v>0.44721359549995793</v>
      </c>
      <c r="AD55">
        <f t="shared" ref="AD55:AJ55" si="41">STDEV(AD38:AD53)</f>
        <v>0.41403933560541306</v>
      </c>
      <c r="AE55">
        <f t="shared" si="41"/>
        <v>0.36313651960128152</v>
      </c>
      <c r="AF55">
        <f t="shared" si="41"/>
        <v>0.41403933560541306</v>
      </c>
      <c r="AG55">
        <f t="shared" si="41"/>
        <v>0.36313651960128152</v>
      </c>
      <c r="AH55">
        <f t="shared" si="41"/>
        <v>0.42581531362632041</v>
      </c>
      <c r="AI55">
        <f t="shared" si="41"/>
        <v>0.44721359549995793</v>
      </c>
      <c r="AJ55">
        <f t="shared" si="41"/>
        <v>0.44721359549995793</v>
      </c>
      <c r="AK55" s="238">
        <f>AVERAGE(AC9:AF32,AC38:AJ53)</f>
        <v>3.6782178217821784</v>
      </c>
      <c r="AL55" s="30"/>
      <c r="AM55" s="33">
        <f>STDEV(AM38:AM42,AM44:AM53)</f>
        <v>0.41403933560541306</v>
      </c>
      <c r="AN55" s="71">
        <f t="shared" ref="AN55:AS55" si="42">STDEV(AN38:AN42,AN44:AN53)</f>
        <v>0.41403933560541306</v>
      </c>
      <c r="AO55" s="278">
        <f t="shared" si="42"/>
        <v>0.45773770821706378</v>
      </c>
      <c r="AP55" s="278">
        <f t="shared" si="42"/>
        <v>0.45773770821706378</v>
      </c>
      <c r="AQ55" s="278">
        <f t="shared" si="42"/>
        <v>0.45773770821706378</v>
      </c>
      <c r="AR55" s="278">
        <f t="shared" si="42"/>
        <v>0.41403933560541306</v>
      </c>
      <c r="AS55" s="280">
        <f t="shared" si="42"/>
        <v>0.45773770821706378</v>
      </c>
      <c r="AU55" s="196">
        <f>STDEV(AM38:AS53)</f>
        <v>0.4281545794065531</v>
      </c>
      <c r="AV55" s="30"/>
      <c r="AW55">
        <f>STDEV(AW38:AW53)</f>
        <v>0.44721359549995793</v>
      </c>
      <c r="AX55">
        <f>STDEV(AX38:AX53)</f>
        <v>0.44721359549995793</v>
      </c>
      <c r="AY55">
        <f t="shared" ref="AY55:BD55" si="43">STDEV(AY38:AY53)</f>
        <v>0.44721359549995793</v>
      </c>
      <c r="AZ55">
        <f t="shared" si="43"/>
        <v>0.43852900965351588</v>
      </c>
      <c r="BA55">
        <f t="shared" si="43"/>
        <v>0.75955452531274992</v>
      </c>
      <c r="BB55">
        <f t="shared" si="43"/>
        <v>0.63332369377665143</v>
      </c>
      <c r="BC55">
        <f t="shared" si="43"/>
        <v>0.47871355387816905</v>
      </c>
      <c r="BD55">
        <f t="shared" si="43"/>
        <v>0.44721359549995793</v>
      </c>
      <c r="BG55" s="196">
        <f>STDEV(AW38:BD53)</f>
        <v>0.51063078799940487</v>
      </c>
      <c r="BH55" s="33"/>
      <c r="BR55" s="71"/>
      <c r="BS55" s="82">
        <f>AVERAGE(BI38:BR53,BI9:BR32)</f>
        <v>3.4302670623145399</v>
      </c>
      <c r="BT55" s="30">
        <f>AVERAGE(AVERAGE(STDEV(BI38:BR53,BI9:BR32)))</f>
        <v>0.89077827789535424</v>
      </c>
      <c r="BV55" t="s">
        <v>645</v>
      </c>
      <c r="BW55" t="s">
        <v>87</v>
      </c>
      <c r="BX55" t="s">
        <v>153</v>
      </c>
      <c r="BY55" t="s">
        <v>181</v>
      </c>
    </row>
    <row r="56" spans="2:85" x14ac:dyDescent="0.25">
      <c r="K56" s="36"/>
      <c r="L56" s="33"/>
      <c r="M56" s="33"/>
      <c r="N56" s="33"/>
      <c r="O56" s="33"/>
      <c r="P56" s="33"/>
      <c r="Q56" s="33"/>
      <c r="AE56" s="52" t="s">
        <v>665</v>
      </c>
      <c r="AI56" s="269" t="s">
        <v>667</v>
      </c>
      <c r="AK56">
        <f>STDEV(AC9:AF32,AC38:AJ53)</f>
        <v>0.53756479843515115</v>
      </c>
      <c r="AL56" s="30"/>
      <c r="AU56">
        <f>AVERAGE(AM38:AS53,AM9:AT32)</f>
        <v>3.7971014492753623</v>
      </c>
      <c r="AV56" s="33"/>
      <c r="BH56" s="33"/>
      <c r="BT56" s="30"/>
      <c r="BU56" t="s">
        <v>202</v>
      </c>
      <c r="BV56" t="s">
        <v>91</v>
      </c>
      <c r="BW56" t="s">
        <v>160</v>
      </c>
      <c r="BX56" t="s">
        <v>209</v>
      </c>
    </row>
    <row r="57" spans="2:85" ht="15.75" thickBot="1" x14ac:dyDescent="0.3">
      <c r="K57" s="1"/>
      <c r="L57" s="33"/>
      <c r="M57" s="33"/>
      <c r="N57" s="33"/>
      <c r="O57" s="33"/>
      <c r="P57" s="33"/>
      <c r="R57">
        <f>AVERAGE(R9:Z32,R38:V53)</f>
        <v>3.7096774193548385</v>
      </c>
      <c r="AD57" t="s">
        <v>510</v>
      </c>
      <c r="AF57">
        <v>0.73806451612903212</v>
      </c>
      <c r="AH57" t="s">
        <v>510</v>
      </c>
      <c r="AK57">
        <v>0.84283870967741936</v>
      </c>
      <c r="AL57" s="30"/>
      <c r="AM57" t="s">
        <v>510</v>
      </c>
      <c r="AO57">
        <v>-0.62921833549262773</v>
      </c>
      <c r="AU57">
        <f>AVERAGE(STDEV(AM9:AT32,AM38:AS53))</f>
        <v>0.4118149679800846</v>
      </c>
      <c r="AW57" t="s">
        <v>678</v>
      </c>
      <c r="BA57"/>
      <c r="BG57">
        <f>AVERAGE(AW9:BF32,AW38:BD53)</f>
        <v>3.6408668730650153</v>
      </c>
      <c r="BP57" s="271"/>
      <c r="BQ57" s="271" t="s">
        <v>669</v>
      </c>
      <c r="BR57" s="319" t="s">
        <v>670</v>
      </c>
      <c r="BS57" s="319"/>
      <c r="BT57" s="30"/>
      <c r="BU57" t="s">
        <v>34</v>
      </c>
      <c r="BV57" t="s">
        <v>647</v>
      </c>
      <c r="BW57" t="s">
        <v>128</v>
      </c>
    </row>
    <row r="58" spans="2:85" x14ac:dyDescent="0.25">
      <c r="D58" s="101"/>
      <c r="E58" s="52" t="s">
        <v>665</v>
      </c>
      <c r="F58" s="105"/>
      <c r="H58" s="101"/>
      <c r="I58" s="52" t="s">
        <v>667</v>
      </c>
      <c r="J58" s="105"/>
      <c r="K58" s="1"/>
      <c r="L58" s="33"/>
      <c r="M58" s="33"/>
      <c r="N58" s="33"/>
      <c r="O58" s="33"/>
      <c r="P58" s="33"/>
      <c r="R58">
        <f>STDEV(R9:Z32,R38:V53)</f>
        <v>0.49734832975238086</v>
      </c>
      <c r="AD58" t="s">
        <v>511</v>
      </c>
      <c r="AF58">
        <v>0.56840682545008303</v>
      </c>
      <c r="AH58" t="s">
        <v>511</v>
      </c>
      <c r="AK58">
        <v>0.70648675071944866</v>
      </c>
      <c r="AL58" s="30"/>
      <c r="AM58" t="s">
        <v>511</v>
      </c>
      <c r="AO58">
        <v>-0.23931984960881042</v>
      </c>
      <c r="AW58" s="87"/>
      <c r="AX58" s="296"/>
      <c r="AY58" s="87" t="s">
        <v>665</v>
      </c>
      <c r="AZ58" s="87" t="s">
        <v>667</v>
      </c>
      <c r="BA58"/>
      <c r="BG58">
        <f>STDEV(AW9:BF32,AW38:BD53)</f>
        <v>0.57467397528890551</v>
      </c>
      <c r="BJ58" s="12"/>
      <c r="BK58" s="12" t="s">
        <v>669</v>
      </c>
      <c r="BL58" s="12" t="s">
        <v>244</v>
      </c>
      <c r="BM58" s="132"/>
      <c r="BP58" s="1" t="s">
        <v>669</v>
      </c>
      <c r="BQ58" s="1">
        <v>1</v>
      </c>
      <c r="BR58" s="1"/>
      <c r="BT58" s="30"/>
      <c r="BU58" t="s">
        <v>65</v>
      </c>
      <c r="BV58" t="s">
        <v>648</v>
      </c>
      <c r="BW58" t="s">
        <v>91</v>
      </c>
    </row>
    <row r="59" spans="2:85" ht="16.5" thickBot="1" x14ac:dyDescent="0.3">
      <c r="D59" s="250" t="s">
        <v>510</v>
      </c>
      <c r="F59" s="250">
        <v>0.81107932809348238</v>
      </c>
      <c r="G59" s="33"/>
      <c r="H59" t="s">
        <v>510</v>
      </c>
      <c r="J59" s="250">
        <v>0.99699316392315573</v>
      </c>
      <c r="K59" s="33"/>
      <c r="L59" s="33"/>
      <c r="M59" s="33"/>
      <c r="N59" s="33"/>
      <c r="O59" s="33"/>
      <c r="P59" s="33"/>
      <c r="AD59" t="s">
        <v>512</v>
      </c>
      <c r="AF59">
        <v>0.72482064758544817</v>
      </c>
      <c r="AH59" t="s">
        <v>512</v>
      </c>
      <c r="AK59">
        <v>0.82800144849832136</v>
      </c>
      <c r="AL59" s="30"/>
      <c r="AM59" t="s">
        <v>512</v>
      </c>
      <c r="AO59" s="107">
        <v>-0.62922596175471945</v>
      </c>
      <c r="AW59" s="317" t="s">
        <v>256</v>
      </c>
      <c r="AX59" s="318"/>
      <c r="AY59" s="87">
        <v>3.6111111111111107</v>
      </c>
      <c r="AZ59" s="87">
        <v>3.690104166666667</v>
      </c>
      <c r="BA59"/>
      <c r="BJ59" s="2" t="s">
        <v>244</v>
      </c>
      <c r="BK59" s="2">
        <v>-0.11697265743680178</v>
      </c>
      <c r="BL59" s="2">
        <v>1</v>
      </c>
      <c r="BP59" s="2" t="s">
        <v>670</v>
      </c>
      <c r="BQ59" s="2">
        <v>0.27322705788895296</v>
      </c>
      <c r="BR59" s="2">
        <v>1</v>
      </c>
      <c r="BT59" s="30"/>
      <c r="BU59" t="s">
        <v>74</v>
      </c>
      <c r="BV59" t="s">
        <v>236</v>
      </c>
      <c r="BW59" t="s">
        <v>193</v>
      </c>
      <c r="CE59" s="37"/>
      <c r="CF59" s="37"/>
    </row>
    <row r="60" spans="2:85" ht="16.5" thickBot="1" x14ac:dyDescent="0.3">
      <c r="D60" s="250" t="s">
        <v>666</v>
      </c>
      <c r="F60" s="250">
        <v>0.56788717178825932</v>
      </c>
      <c r="G60" s="33"/>
      <c r="H60" t="s">
        <v>666</v>
      </c>
      <c r="J60" s="250">
        <v>0.81373902596290781</v>
      </c>
      <c r="K60" s="33"/>
      <c r="L60" s="33"/>
      <c r="M60" s="33"/>
      <c r="N60" s="33"/>
      <c r="O60" s="33"/>
      <c r="P60" s="33"/>
      <c r="AL60" s="30"/>
      <c r="AW60" s="317" t="s">
        <v>301</v>
      </c>
      <c r="AX60" s="318"/>
      <c r="AY60" s="87">
        <v>0.34379867781042661</v>
      </c>
      <c r="AZ60" s="87">
        <v>0.44460988674217272</v>
      </c>
      <c r="BA60"/>
      <c r="BJ60" s="248" t="s">
        <v>673</v>
      </c>
      <c r="BK60" s="1">
        <v>0.51001305690474141</v>
      </c>
      <c r="BM60" t="s">
        <v>672</v>
      </c>
      <c r="BP60" s="248" t="s">
        <v>671</v>
      </c>
      <c r="BQ60" s="1">
        <v>0.13695824923084043</v>
      </c>
      <c r="BS60" t="s">
        <v>672</v>
      </c>
      <c r="BT60" s="30"/>
      <c r="BU60" s="132"/>
      <c r="BV60" s="132"/>
      <c r="BW60" s="132"/>
      <c r="BX60" s="132"/>
      <c r="BY60" s="132"/>
      <c r="BZ60" s="132"/>
      <c r="CE60" s="37"/>
      <c r="CF60" s="37"/>
    </row>
    <row r="61" spans="2:85" ht="16.5" thickBot="1" x14ac:dyDescent="0.3">
      <c r="D61" s="250" t="s">
        <v>512</v>
      </c>
      <c r="F61" s="250">
        <v>0.7243980077221418</v>
      </c>
      <c r="G61" s="33"/>
      <c r="H61" t="s">
        <v>512</v>
      </c>
      <c r="J61" s="250">
        <v>0.89730552666571928</v>
      </c>
      <c r="K61" s="33"/>
      <c r="L61" s="33"/>
      <c r="M61" s="33"/>
      <c r="N61" s="33"/>
      <c r="O61" s="33"/>
      <c r="P61" s="33"/>
      <c r="R61" s="52" t="s">
        <v>665</v>
      </c>
      <c r="S61" s="52"/>
      <c r="T61" s="52"/>
      <c r="U61" s="52"/>
      <c r="V61" s="52"/>
      <c r="W61" s="52"/>
      <c r="X61" s="52" t="s">
        <v>667</v>
      </c>
      <c r="AA61" s="33"/>
      <c r="AL61" s="30"/>
      <c r="AM61" s="291" t="s">
        <v>685</v>
      </c>
      <c r="AN61" s="293">
        <v>11</v>
      </c>
      <c r="AO61" s="293">
        <v>12</v>
      </c>
      <c r="AP61" s="293" t="s">
        <v>550</v>
      </c>
      <c r="AQ61" s="293" t="s">
        <v>551</v>
      </c>
      <c r="AU61" s="107"/>
      <c r="AW61" s="87" t="s">
        <v>679</v>
      </c>
      <c r="AX61" s="296"/>
      <c r="AY61" s="87">
        <v>21</v>
      </c>
      <c r="AZ61" s="87">
        <v>16</v>
      </c>
      <c r="BA61"/>
      <c r="BO61" s="132"/>
      <c r="BT61" s="281"/>
      <c r="BU61" s="37"/>
      <c r="BV61" s="37"/>
      <c r="BW61" s="132"/>
      <c r="BY61" s="37"/>
      <c r="BZ61" s="37"/>
    </row>
    <row r="62" spans="2:85" ht="18.75" customHeight="1" x14ac:dyDescent="0.25">
      <c r="D62" s="101"/>
      <c r="F62" s="105"/>
      <c r="G62" s="33"/>
      <c r="H62" s="33"/>
      <c r="I62" s="33"/>
      <c r="J62" s="33"/>
      <c r="K62" s="36"/>
      <c r="L62" s="33"/>
      <c r="M62" s="33"/>
      <c r="N62" s="33"/>
      <c r="O62" s="33"/>
      <c r="P62" s="33"/>
      <c r="Q62" t="s">
        <v>510</v>
      </c>
      <c r="U62">
        <v>0.64741357189720827</v>
      </c>
      <c r="W62" t="s">
        <v>510</v>
      </c>
      <c r="AA62">
        <v>1</v>
      </c>
      <c r="AC62" t="s">
        <v>684</v>
      </c>
      <c r="AH62" t="s">
        <v>677</v>
      </c>
      <c r="AL62" s="30"/>
      <c r="AM62" s="274">
        <v>11</v>
      </c>
      <c r="AN62" s="1">
        <v>1</v>
      </c>
      <c r="AO62" s="1"/>
      <c r="AP62" s="1"/>
      <c r="AQ62" s="1"/>
      <c r="AW62" s="317" t="s">
        <v>680</v>
      </c>
      <c r="AX62" s="318"/>
      <c r="AY62" s="87">
        <v>35</v>
      </c>
      <c r="AZ62" s="87"/>
      <c r="BA62"/>
      <c r="BJ62" s="12"/>
      <c r="BK62" s="12" t="s">
        <v>669</v>
      </c>
      <c r="BL62" s="12" t="s">
        <v>674</v>
      </c>
      <c r="BM62" s="33"/>
      <c r="BO62" s="37"/>
      <c r="BP62" t="s">
        <v>510</v>
      </c>
      <c r="BS62">
        <v>-0.59033777407437604</v>
      </c>
      <c r="BT62" s="30"/>
    </row>
    <row r="63" spans="2:85" ht="56.25" customHeight="1" x14ac:dyDescent="0.25">
      <c r="G63" s="33"/>
      <c r="H63" s="33"/>
      <c r="I63" s="33"/>
      <c r="J63" s="33"/>
      <c r="K63" s="1"/>
      <c r="L63" s="33"/>
      <c r="M63" s="33"/>
      <c r="N63" s="33"/>
      <c r="O63" s="33"/>
      <c r="P63" s="33"/>
      <c r="Q63" t="s">
        <v>511</v>
      </c>
      <c r="U63">
        <v>0.12106733202077308</v>
      </c>
      <c r="W63" t="s">
        <v>511</v>
      </c>
      <c r="AA63">
        <v>1</v>
      </c>
      <c r="AE63" t="s">
        <v>665</v>
      </c>
      <c r="AF63" t="s">
        <v>667</v>
      </c>
      <c r="AH63" t="s">
        <v>510</v>
      </c>
      <c r="AK63">
        <v>0.73718072302699666</v>
      </c>
      <c r="AL63" s="30"/>
      <c r="AM63" s="274">
        <v>12</v>
      </c>
      <c r="AN63" s="1">
        <v>0.29914716895565702</v>
      </c>
      <c r="AO63" s="1">
        <v>1</v>
      </c>
      <c r="AP63" s="1"/>
      <c r="AQ63" s="1"/>
      <c r="AU63" s="107"/>
      <c r="AW63" s="87" t="s">
        <v>682</v>
      </c>
      <c r="AX63" s="296"/>
      <c r="AY63" s="87">
        <v>0.27288542174718228</v>
      </c>
      <c r="AZ63" s="87" t="s">
        <v>672</v>
      </c>
      <c r="BA63"/>
      <c r="BJ63" s="1" t="s">
        <v>669</v>
      </c>
      <c r="BK63" s="1">
        <v>1</v>
      </c>
      <c r="BL63" s="1"/>
      <c r="BM63" s="33"/>
      <c r="BP63" s="284" t="s">
        <v>666</v>
      </c>
      <c r="BQ63" s="284"/>
      <c r="BR63" s="284"/>
      <c r="BS63" s="37">
        <v>-0.27860301963998557</v>
      </c>
      <c r="BT63" s="282"/>
      <c r="BU63" s="37"/>
      <c r="BV63" s="37"/>
      <c r="BW63" s="37"/>
      <c r="BX63" s="37"/>
      <c r="BY63" s="37"/>
      <c r="BZ63" s="37"/>
    </row>
    <row r="64" spans="2:85" ht="15.75" thickBot="1" x14ac:dyDescent="0.3">
      <c r="D64" s="251" t="s">
        <v>668</v>
      </c>
      <c r="G64" s="33"/>
      <c r="I64" s="251" t="s">
        <v>668</v>
      </c>
      <c r="J64" s="33"/>
      <c r="K64" s="1"/>
      <c r="L64" s="33"/>
      <c r="M64" s="33"/>
      <c r="N64" s="33"/>
      <c r="O64" s="33"/>
      <c r="P64" s="33"/>
      <c r="Q64" s="33" t="s">
        <v>512</v>
      </c>
      <c r="U64">
        <v>0.21598583521748671</v>
      </c>
      <c r="W64" t="s">
        <v>512</v>
      </c>
      <c r="AA64">
        <v>1</v>
      </c>
      <c r="AC64" t="s">
        <v>256</v>
      </c>
      <c r="AE64">
        <v>3.5238095238095237</v>
      </c>
      <c r="AF64">
        <v>3.75</v>
      </c>
      <c r="AH64" t="s">
        <v>511</v>
      </c>
      <c r="AK64">
        <v>0.13636603022533558</v>
      </c>
      <c r="AL64" s="30"/>
      <c r="AM64" s="274">
        <v>13</v>
      </c>
      <c r="AN64" s="1">
        <v>0.14101901870444164</v>
      </c>
      <c r="AO64" s="1">
        <v>1</v>
      </c>
      <c r="AP64" s="1">
        <v>1</v>
      </c>
      <c r="AQ64" s="1"/>
      <c r="AU64" s="107"/>
      <c r="BA64"/>
      <c r="BJ64" s="2" t="s">
        <v>674</v>
      </c>
      <c r="BK64" s="2">
        <v>-6.053854866591498E-2</v>
      </c>
      <c r="BL64" s="2">
        <v>1</v>
      </c>
      <c r="BM64" s="33"/>
      <c r="BP64" t="s">
        <v>512</v>
      </c>
      <c r="BS64">
        <v>-0.77239862994976283</v>
      </c>
      <c r="BT64" s="30"/>
      <c r="BU64" s="37"/>
      <c r="BV64" s="37"/>
      <c r="BW64" s="37"/>
      <c r="BX64" s="37"/>
      <c r="BY64" s="37"/>
      <c r="BZ64" s="37"/>
      <c r="CA64" s="37"/>
    </row>
    <row r="65" spans="4:81" ht="15.75" thickBot="1" x14ac:dyDescent="0.3">
      <c r="D65" s="37" t="s">
        <v>510</v>
      </c>
      <c r="F65">
        <v>3.6415809858757031E-2</v>
      </c>
      <c r="G65" s="33"/>
      <c r="H65" s="33" t="s">
        <v>256</v>
      </c>
      <c r="I65" s="36">
        <f>AVERAGE(D9:O32,D38:K53)</f>
        <v>3.7338709677419355</v>
      </c>
      <c r="J65" s="36"/>
      <c r="K65" s="1"/>
      <c r="L65" s="33"/>
      <c r="M65" s="33"/>
      <c r="N65" s="33"/>
      <c r="O65" s="33"/>
      <c r="P65" s="33"/>
      <c r="Q65" s="33"/>
      <c r="R65" s="33"/>
      <c r="AC65" t="s">
        <v>301</v>
      </c>
      <c r="AE65">
        <v>0.48026530366534081</v>
      </c>
      <c r="AF65">
        <v>0.44721359549995793</v>
      </c>
      <c r="AH65" t="s">
        <v>512</v>
      </c>
      <c r="AK65">
        <v>0.24000370760518933</v>
      </c>
      <c r="AL65" s="30"/>
      <c r="AM65" s="292">
        <v>14</v>
      </c>
      <c r="AN65" s="2">
        <v>0.29351975428213711</v>
      </c>
      <c r="AO65" s="2">
        <v>0</v>
      </c>
      <c r="AP65" s="2">
        <v>-0.2857142857142857</v>
      </c>
      <c r="AQ65" s="2">
        <v>1</v>
      </c>
      <c r="AU65" s="107"/>
      <c r="AW65" s="33"/>
      <c r="AX65" s="33"/>
      <c r="AY65" s="33"/>
      <c r="AZ65" s="33"/>
      <c r="BA65" s="33"/>
      <c r="BB65" s="33"/>
      <c r="BC65" s="33"/>
      <c r="BD65" s="33"/>
      <c r="BJ65" s="252" t="s">
        <v>659</v>
      </c>
      <c r="BK65" s="1">
        <v>0.73377676084872845</v>
      </c>
      <c r="BL65" s="33"/>
      <c r="BM65" s="33" t="s">
        <v>672</v>
      </c>
      <c r="BT65" s="30"/>
      <c r="BU65" s="37"/>
      <c r="BV65" s="37"/>
      <c r="BW65" s="37"/>
      <c r="BX65" s="37"/>
      <c r="BY65" s="37"/>
      <c r="BZ65" s="37"/>
      <c r="CA65" s="37"/>
    </row>
    <row r="66" spans="4:81" x14ac:dyDescent="0.25">
      <c r="D66" s="37" t="s">
        <v>511</v>
      </c>
      <c r="F66">
        <v>1.8548719898910319E-2</v>
      </c>
      <c r="G66" s="33"/>
      <c r="H66" s="33" t="s">
        <v>301</v>
      </c>
      <c r="I66" s="1">
        <f>STDEV(D9:O32,D38:K53)</f>
        <v>0.4997390850405044</v>
      </c>
      <c r="J66" s="1"/>
      <c r="K66" s="1"/>
      <c r="L66" s="33"/>
      <c r="M66" s="33"/>
      <c r="N66" s="33"/>
      <c r="O66" s="33"/>
      <c r="P66" s="33"/>
      <c r="Q66" s="33"/>
      <c r="R66" s="33"/>
      <c r="AC66" t="s">
        <v>679</v>
      </c>
      <c r="AE66">
        <v>21</v>
      </c>
      <c r="AF66">
        <v>16</v>
      </c>
      <c r="AL66" s="30"/>
      <c r="AU66" s="107"/>
      <c r="AW66" s="33"/>
      <c r="AX66" s="33"/>
      <c r="AY66" s="33"/>
      <c r="AZ66" s="33"/>
      <c r="BA66" s="33"/>
      <c r="BB66" s="33"/>
      <c r="BC66" s="33"/>
      <c r="BD66" s="33"/>
      <c r="BJ66" s="33"/>
      <c r="BK66" s="33"/>
      <c r="BL66" s="33"/>
      <c r="BM66" s="33"/>
      <c r="BN66" s="33"/>
      <c r="BO66" s="33"/>
      <c r="BT66" s="30"/>
      <c r="BU66" s="37"/>
      <c r="BV66" s="37"/>
      <c r="BW66" s="37"/>
      <c r="BX66" s="37"/>
      <c r="BY66" s="37"/>
      <c r="BZ66" s="37"/>
      <c r="CA66" s="37"/>
    </row>
    <row r="67" spans="4:81" x14ac:dyDescent="0.25">
      <c r="D67" s="37" t="s">
        <v>512</v>
      </c>
      <c r="F67">
        <v>3.6421860901756878E-2</v>
      </c>
      <c r="G67" s="33"/>
      <c r="H67" s="33" t="s">
        <v>321</v>
      </c>
      <c r="I67" s="1">
        <v>37</v>
      </c>
      <c r="J67" s="1"/>
      <c r="K67" s="1"/>
      <c r="L67" s="36"/>
      <c r="M67" s="36"/>
      <c r="N67" s="36"/>
      <c r="O67" s="33"/>
      <c r="P67" s="33"/>
      <c r="Q67" s="33"/>
      <c r="R67" s="33"/>
      <c r="AC67" t="s">
        <v>680</v>
      </c>
      <c r="AE67">
        <v>35</v>
      </c>
      <c r="AL67" s="30"/>
      <c r="AM67" t="s">
        <v>510</v>
      </c>
      <c r="AO67">
        <v>0.9777870778739981</v>
      </c>
      <c r="AU67" s="107"/>
      <c r="AW67" s="33"/>
      <c r="AX67" s="33"/>
      <c r="AY67" s="33"/>
      <c r="AZ67" s="36"/>
      <c r="BA67" s="36"/>
      <c r="BB67" s="36"/>
      <c r="BC67" s="33"/>
      <c r="BD67" s="33"/>
      <c r="BH67" s="33"/>
      <c r="BI67" s="33"/>
      <c r="BJ67" s="33"/>
      <c r="BK67" s="33"/>
      <c r="BL67" s="33"/>
      <c r="BM67" s="33"/>
      <c r="BR67" s="30"/>
      <c r="BS67" s="37"/>
      <c r="BT67" s="37"/>
      <c r="BU67" s="37"/>
      <c r="BV67" s="37"/>
      <c r="BW67" s="37"/>
      <c r="BX67" s="129"/>
      <c r="BY67" s="37"/>
    </row>
    <row r="68" spans="4:81" x14ac:dyDescent="0.25">
      <c r="D68" s="1"/>
      <c r="E68" s="1"/>
      <c r="F68" s="1"/>
      <c r="G68" s="33"/>
      <c r="H68" s="33"/>
      <c r="I68" s="1"/>
      <c r="J68" s="1"/>
      <c r="K68" s="1"/>
      <c r="L68" s="1"/>
      <c r="M68" s="1"/>
      <c r="N68" s="1"/>
      <c r="O68" s="33"/>
      <c r="P68" s="33"/>
      <c r="Q68" s="33"/>
      <c r="R68" s="33"/>
      <c r="AC68" t="s">
        <v>681</v>
      </c>
      <c r="AE68">
        <v>-1.4614921343310097</v>
      </c>
      <c r="AL68" s="30"/>
      <c r="AM68" t="s">
        <v>511</v>
      </c>
      <c r="AO68">
        <v>0.96625326009570656</v>
      </c>
      <c r="AU68" s="107"/>
      <c r="AW68" s="295"/>
      <c r="AX68" s="33"/>
      <c r="AY68" s="33"/>
      <c r="AZ68" s="1"/>
      <c r="BA68" s="1"/>
      <c r="BB68" s="1"/>
      <c r="BC68" s="33"/>
      <c r="BD68" s="33"/>
      <c r="BH68" s="33"/>
      <c r="BI68" s="33"/>
      <c r="BJ68" s="33"/>
      <c r="BK68" s="33"/>
      <c r="BL68" s="33"/>
      <c r="BM68" s="33"/>
      <c r="BR68" s="30"/>
      <c r="BS68" s="37"/>
      <c r="BT68" s="129"/>
      <c r="BU68" s="129"/>
      <c r="BV68" s="37"/>
      <c r="BW68" s="37"/>
      <c r="BX68" s="129"/>
      <c r="BY68" s="129"/>
    </row>
    <row r="69" spans="4:81" x14ac:dyDescent="0.25">
      <c r="D69" s="1"/>
      <c r="E69" s="1"/>
      <c r="F69" s="1"/>
      <c r="G69" s="33"/>
      <c r="H69" s="33"/>
      <c r="I69" s="1"/>
      <c r="J69" s="1"/>
      <c r="K69" s="1"/>
      <c r="L69" s="1"/>
      <c r="M69" s="1"/>
      <c r="N69" s="1"/>
      <c r="O69" s="33"/>
      <c r="P69" s="33"/>
      <c r="Q69" s="33"/>
      <c r="R69" s="33"/>
      <c r="AC69" t="s">
        <v>682</v>
      </c>
      <c r="AE69">
        <v>7.6400620385347132E-2</v>
      </c>
      <c r="AL69" s="33"/>
      <c r="AM69" t="s">
        <v>512</v>
      </c>
      <c r="AO69">
        <v>0.98283703295543379</v>
      </c>
      <c r="AP69" s="82"/>
      <c r="AU69" s="107"/>
      <c r="AW69" s="295"/>
      <c r="AX69" s="33"/>
      <c r="AY69" s="33"/>
      <c r="AZ69" s="1"/>
      <c r="BA69" s="1"/>
      <c r="BB69" s="1"/>
      <c r="BC69" s="33"/>
      <c r="BD69" s="33"/>
      <c r="BH69" s="33"/>
      <c r="BI69" s="33"/>
      <c r="BJ69" s="33"/>
      <c r="BK69" s="33"/>
      <c r="BL69" s="33"/>
      <c r="BM69" s="33"/>
      <c r="BS69" s="129"/>
      <c r="BT69" s="129"/>
      <c r="BU69" s="129"/>
      <c r="BV69" s="129"/>
      <c r="BW69" s="129"/>
      <c r="BX69" s="129"/>
      <c r="BY69" s="129"/>
    </row>
    <row r="70" spans="4:81" x14ac:dyDescent="0.25">
      <c r="D70" s="1"/>
      <c r="E70" s="1"/>
      <c r="F70" s="1"/>
      <c r="G70" s="33"/>
      <c r="H70" s="33"/>
      <c r="I70" s="1"/>
      <c r="J70" s="1"/>
      <c r="K70" s="1"/>
      <c r="L70" s="1"/>
      <c r="M70" s="1"/>
      <c r="N70" s="1"/>
      <c r="O70" s="33"/>
      <c r="P70" s="33"/>
      <c r="Q70" s="33"/>
      <c r="R70" s="33"/>
      <c r="AC70" t="s">
        <v>683</v>
      </c>
      <c r="AE70">
        <v>0.15280124077069426</v>
      </c>
      <c r="AL70" s="36"/>
      <c r="AM70" s="82"/>
      <c r="AN70" s="82"/>
      <c r="AO70" s="82"/>
      <c r="AU70" s="107"/>
      <c r="AW70" s="295"/>
      <c r="AX70" s="33"/>
      <c r="AY70" s="33"/>
      <c r="AZ70" s="1"/>
      <c r="BA70" s="1"/>
      <c r="BB70" s="1"/>
      <c r="BC70" s="33"/>
      <c r="BD70" s="33"/>
      <c r="BF70" s="1"/>
      <c r="BG70" s="1"/>
      <c r="BH70" s="33"/>
      <c r="BI70" s="33"/>
      <c r="BJ70" s="33"/>
      <c r="BK70" s="33"/>
      <c r="BL70" s="33"/>
      <c r="BM70" s="33"/>
      <c r="BN70" s="33"/>
      <c r="BO70" s="33"/>
      <c r="BP70" s="132"/>
      <c r="BQ70" s="132"/>
      <c r="BR70" s="132"/>
      <c r="BS70" s="132"/>
      <c r="BT70" s="132"/>
      <c r="BU70" s="129"/>
      <c r="BV70" s="129"/>
      <c r="BW70" s="129"/>
      <c r="BX70" s="129"/>
      <c r="BY70" s="129"/>
      <c r="CA70" s="129"/>
    </row>
    <row r="71" spans="4:81" x14ac:dyDescent="0.25">
      <c r="D71" s="1"/>
      <c r="E71" s="1"/>
      <c r="F71" s="1"/>
      <c r="G71" s="33"/>
      <c r="H71" s="33"/>
      <c r="I71" s="36"/>
      <c r="J71" s="36"/>
      <c r="K71" s="36"/>
      <c r="L71" s="36"/>
      <c r="M71" s="36"/>
      <c r="N71" s="36"/>
      <c r="O71" s="36"/>
      <c r="P71" s="36"/>
      <c r="Q71" s="36"/>
      <c r="R71" s="33"/>
      <c r="AK71" s="33"/>
      <c r="AL71" s="33"/>
      <c r="AM71" t="s">
        <v>678</v>
      </c>
      <c r="AW71" s="295"/>
      <c r="AX71" s="33"/>
      <c r="AY71" s="33"/>
      <c r="AZ71" s="1"/>
      <c r="BA71" s="1"/>
      <c r="BB71" s="1"/>
      <c r="BC71" s="33"/>
      <c r="BD71" s="33"/>
      <c r="BH71" s="1"/>
      <c r="BI71" s="1"/>
      <c r="BJ71" s="33"/>
      <c r="BK71" s="33"/>
      <c r="BL71" s="33"/>
      <c r="BM71" s="33"/>
      <c r="BN71" s="33"/>
      <c r="BO71" s="33"/>
      <c r="BP71" s="33"/>
      <c r="BQ71" s="33"/>
      <c r="BR71" s="136"/>
      <c r="BS71" s="136"/>
      <c r="BT71" s="136"/>
      <c r="BU71" s="136"/>
      <c r="BV71" s="136"/>
      <c r="CC71" s="129"/>
    </row>
    <row r="72" spans="4:81" ht="15.75" thickBot="1" x14ac:dyDescent="0.3">
      <c r="D72" s="1"/>
      <c r="E72" s="1"/>
      <c r="F72" s="1"/>
      <c r="G72" s="33"/>
      <c r="H72" s="33"/>
      <c r="I72" s="1"/>
      <c r="J72" s="1"/>
      <c r="K72" s="1"/>
      <c r="L72" s="1"/>
      <c r="M72" s="1"/>
      <c r="N72" s="1"/>
      <c r="O72" s="1"/>
      <c r="P72" s="1"/>
      <c r="Q72" s="1"/>
      <c r="R72" s="33"/>
      <c r="AL72" s="33"/>
      <c r="AW72" s="295"/>
      <c r="AX72" s="33"/>
      <c r="AY72" s="33"/>
      <c r="AZ72" s="1"/>
      <c r="BA72" s="1"/>
      <c r="BB72" s="1"/>
      <c r="BC72" s="33"/>
      <c r="BD72" s="33"/>
      <c r="BH72" s="1"/>
      <c r="BI72" s="1"/>
      <c r="BJ72" s="33"/>
      <c r="BK72" s="33"/>
      <c r="BL72" s="33"/>
      <c r="BM72" s="33"/>
      <c r="BN72" s="33"/>
      <c r="BO72" s="33"/>
      <c r="BP72" s="33"/>
      <c r="BQ72" s="33"/>
      <c r="BR72" s="136"/>
      <c r="BS72" s="136"/>
      <c r="BT72" s="137"/>
      <c r="BU72" s="136"/>
      <c r="BV72" s="137"/>
      <c r="CC72" s="129">
        <v>4</v>
      </c>
    </row>
    <row r="73" spans="4:81" x14ac:dyDescent="0.25">
      <c r="D73" s="1"/>
      <c r="E73" s="1"/>
      <c r="F73" s="1"/>
      <c r="G73" s="33"/>
      <c r="H73" s="33"/>
      <c r="I73" s="1"/>
      <c r="J73" s="1"/>
      <c r="K73" s="1"/>
      <c r="L73" s="1"/>
      <c r="M73" s="1"/>
      <c r="N73" s="1"/>
      <c r="O73" s="1"/>
      <c r="P73" s="1"/>
      <c r="Q73" s="1"/>
      <c r="R73" s="33"/>
      <c r="AM73" s="12"/>
      <c r="AN73" s="12" t="s">
        <v>686</v>
      </c>
      <c r="AO73" s="12" t="s">
        <v>687</v>
      </c>
      <c r="AW73" s="295"/>
      <c r="AX73" s="33"/>
      <c r="AY73" s="33"/>
      <c r="AZ73" s="1"/>
      <c r="BA73" s="1"/>
      <c r="BB73" s="1"/>
      <c r="BC73" s="33"/>
      <c r="BD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136"/>
      <c r="BS73" s="136"/>
      <c r="BT73" s="137"/>
      <c r="BU73" s="136"/>
      <c r="BV73" s="137"/>
      <c r="CC73" s="129">
        <v>4</v>
      </c>
    </row>
    <row r="74" spans="4:81" x14ac:dyDescent="0.25">
      <c r="I74" s="33"/>
      <c r="J74" s="33"/>
      <c r="K74" s="33"/>
      <c r="L74" s="33"/>
      <c r="M74" s="33"/>
      <c r="N74" s="33"/>
      <c r="O74" s="33"/>
      <c r="P74" s="33"/>
      <c r="AM74" s="1" t="s">
        <v>256</v>
      </c>
      <c r="AN74" s="1">
        <v>3.8350840336134451</v>
      </c>
      <c r="AO74" s="1">
        <v>3.7611607142857144</v>
      </c>
      <c r="AW74" s="295"/>
      <c r="AX74" s="33"/>
      <c r="AY74" s="33"/>
      <c r="AZ74" s="1"/>
      <c r="BA74" s="1"/>
      <c r="BB74" s="1"/>
      <c r="BC74" s="33"/>
      <c r="BD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136"/>
      <c r="BS74" s="136"/>
      <c r="BT74" s="137"/>
      <c r="BU74" s="136"/>
      <c r="BV74" s="137"/>
      <c r="BW74" s="129"/>
      <c r="BX74" s="129"/>
      <c r="BY74" s="129"/>
      <c r="BZ74" s="129"/>
      <c r="CA74" s="129"/>
      <c r="CB74" s="129"/>
      <c r="CC74" s="129"/>
    </row>
    <row r="75" spans="4:81" x14ac:dyDescent="0.25"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AM75" s="1" t="s">
        <v>301</v>
      </c>
      <c r="AN75" s="1">
        <v>0.17302616496963749</v>
      </c>
      <c r="AO75" s="1">
        <v>0.57139872325533991</v>
      </c>
      <c r="AW75" s="33"/>
      <c r="AX75" s="33"/>
      <c r="AY75" s="33"/>
      <c r="AZ75" s="1"/>
      <c r="BA75" s="1"/>
      <c r="BB75" s="1"/>
      <c r="BC75" s="33"/>
      <c r="BD75" s="33"/>
      <c r="BH75" s="174"/>
      <c r="BI75" s="174"/>
      <c r="BJ75" s="33"/>
      <c r="BK75" s="33"/>
      <c r="BL75" s="33"/>
      <c r="BM75" s="33"/>
      <c r="BN75" s="33"/>
      <c r="BO75" s="33"/>
      <c r="BP75" s="33"/>
      <c r="BQ75" s="33"/>
      <c r="BR75" s="136"/>
      <c r="BS75" s="136"/>
      <c r="BT75" s="137"/>
      <c r="BU75" s="136"/>
      <c r="BV75" s="137"/>
      <c r="BW75" s="129"/>
      <c r="BX75" s="129"/>
      <c r="BY75" s="129"/>
      <c r="BZ75" s="129"/>
      <c r="CA75" s="129"/>
      <c r="CC75" s="129"/>
    </row>
    <row r="76" spans="4:81" x14ac:dyDescent="0.25">
      <c r="AM76" s="1" t="s">
        <v>679</v>
      </c>
      <c r="AN76" s="1">
        <v>17</v>
      </c>
      <c r="AO76" s="1">
        <v>16</v>
      </c>
      <c r="AW76" s="33"/>
      <c r="AX76" s="33"/>
      <c r="AY76" s="33"/>
      <c r="AZ76" s="1"/>
      <c r="BA76" s="1"/>
      <c r="BB76" s="1"/>
      <c r="BC76" s="33"/>
      <c r="BD76" s="33"/>
      <c r="BH76" s="1"/>
      <c r="BI76" s="1"/>
      <c r="BJ76" s="33"/>
      <c r="BK76" s="33"/>
      <c r="BL76" s="33"/>
      <c r="BM76" s="33"/>
      <c r="BN76" s="33"/>
      <c r="BO76" s="33"/>
      <c r="BP76" s="33"/>
      <c r="BQ76" s="33"/>
      <c r="BW76" s="129"/>
      <c r="BZ76" s="129"/>
      <c r="CA76" s="129"/>
    </row>
    <row r="77" spans="4:81" x14ac:dyDescent="0.25">
      <c r="AM77" s="1" t="s">
        <v>680</v>
      </c>
      <c r="AN77" s="1">
        <v>31</v>
      </c>
      <c r="AO77" s="1"/>
      <c r="AW77" s="33"/>
      <c r="AX77" s="33"/>
      <c r="AY77" s="33"/>
      <c r="AZ77" s="1"/>
      <c r="BA77" s="1"/>
      <c r="BB77" s="1"/>
      <c r="BC77" s="33"/>
      <c r="BD77" s="33"/>
      <c r="BH77" s="1"/>
      <c r="BI77" s="1"/>
      <c r="BJ77" s="33"/>
      <c r="BK77" s="33"/>
      <c r="BL77" s="33"/>
      <c r="BM77" s="33"/>
      <c r="BN77" s="33"/>
      <c r="BO77" s="33"/>
      <c r="BP77" s="33"/>
      <c r="BQ77" s="33"/>
    </row>
    <row r="78" spans="4:81" x14ac:dyDescent="0.25">
      <c r="AM78" s="1" t="s">
        <v>681</v>
      </c>
      <c r="AN78" s="1">
        <v>0.70139566747779369</v>
      </c>
      <c r="AO78" s="1"/>
      <c r="AW78" s="295"/>
      <c r="AX78" s="33"/>
      <c r="AY78" s="33"/>
      <c r="AZ78" s="1"/>
      <c r="BA78" s="1"/>
      <c r="BB78" s="1"/>
      <c r="BC78" s="33"/>
      <c r="BD78" s="33"/>
      <c r="BH78" s="1"/>
      <c r="BI78" s="1"/>
      <c r="BJ78" s="33"/>
      <c r="BK78" s="33"/>
      <c r="BL78" s="33"/>
      <c r="BM78" s="33"/>
      <c r="BN78" s="33"/>
      <c r="BO78" s="33"/>
      <c r="BP78" s="33"/>
      <c r="BQ78" s="33"/>
    </row>
    <row r="79" spans="4:81" x14ac:dyDescent="0.25">
      <c r="AM79" s="1" t="s">
        <v>682</v>
      </c>
      <c r="AN79" s="1">
        <v>0.24414425313373567</v>
      </c>
      <c r="AO79" s="1"/>
      <c r="AP79" s="82"/>
      <c r="AW79" s="33"/>
      <c r="AX79" s="33"/>
      <c r="AY79" s="33"/>
      <c r="AZ79" s="33"/>
      <c r="BA79" s="295"/>
      <c r="BB79" s="33"/>
      <c r="BC79" s="33"/>
      <c r="BD79" s="33"/>
      <c r="BH79" s="1"/>
      <c r="BI79" s="1"/>
      <c r="BJ79" s="33"/>
      <c r="BK79" s="33"/>
      <c r="BL79" s="33"/>
      <c r="BM79" s="33"/>
      <c r="BN79" s="33"/>
      <c r="BO79" s="33"/>
      <c r="BP79" s="33"/>
      <c r="BQ79" s="33"/>
    </row>
    <row r="80" spans="4:81" x14ac:dyDescent="0.25">
      <c r="D80" s="248"/>
      <c r="AM80" s="82"/>
      <c r="AN80" s="82"/>
      <c r="AO80" s="82"/>
      <c r="AP80" s="82"/>
      <c r="AW80" s="33"/>
      <c r="AX80" s="33"/>
      <c r="AY80" s="33"/>
      <c r="AZ80" s="33"/>
      <c r="BA80" s="295"/>
      <c r="BB80" s="33"/>
      <c r="BC80" s="33"/>
      <c r="BD80" s="33"/>
      <c r="BH80" s="1"/>
      <c r="BI80" s="1"/>
      <c r="BJ80" s="33"/>
      <c r="BK80" s="33"/>
      <c r="BL80" s="33"/>
      <c r="BM80" s="33"/>
      <c r="BN80" s="33"/>
      <c r="BO80" s="33"/>
      <c r="BP80" s="33"/>
      <c r="BQ80" s="33"/>
    </row>
    <row r="81" spans="37:73" x14ac:dyDescent="0.25">
      <c r="AM81" s="82"/>
      <c r="AN81" s="82"/>
      <c r="AO81" s="82"/>
      <c r="AP81" s="39"/>
      <c r="AW81" s="33"/>
      <c r="AX81" s="33"/>
      <c r="AY81" s="33"/>
      <c r="AZ81" s="33"/>
      <c r="BA81" s="295"/>
      <c r="BB81" s="33"/>
      <c r="BC81" s="33"/>
      <c r="BD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</row>
    <row r="82" spans="37:73" x14ac:dyDescent="0.25">
      <c r="AP82" s="39"/>
      <c r="AW82" s="33"/>
      <c r="AX82" s="33"/>
      <c r="AY82" s="33"/>
      <c r="AZ82" s="33"/>
      <c r="BA82" s="295"/>
      <c r="BB82" s="33"/>
      <c r="BC82" s="33"/>
      <c r="BD82" s="33"/>
      <c r="BH82" s="33"/>
      <c r="BI82" s="33"/>
      <c r="BJ82" s="33"/>
      <c r="BK82" s="33"/>
      <c r="BL82" s="270"/>
      <c r="BM82" s="270"/>
      <c r="BN82" s="270"/>
      <c r="BO82" s="270"/>
      <c r="BP82" s="270"/>
      <c r="BQ82" s="270"/>
      <c r="BR82" s="33"/>
      <c r="BS82" s="33"/>
      <c r="BT82" s="33"/>
      <c r="BU82" s="33"/>
    </row>
    <row r="83" spans="37:73" x14ac:dyDescent="0.25">
      <c r="AO83" s="33"/>
      <c r="AP83" s="39"/>
      <c r="AW83" s="33"/>
      <c r="AX83" s="33"/>
      <c r="AY83" s="33"/>
      <c r="AZ83" s="33"/>
      <c r="BA83" s="295"/>
      <c r="BB83" s="33"/>
      <c r="BC83" s="33"/>
      <c r="BD83" s="33"/>
      <c r="BL83" s="1"/>
      <c r="BM83" s="1"/>
      <c r="BN83" s="1"/>
      <c r="BO83" s="1"/>
      <c r="BP83" s="1"/>
      <c r="BQ83" s="33"/>
      <c r="BR83" s="33"/>
      <c r="BS83" s="33"/>
      <c r="BT83" s="33"/>
      <c r="BU83" s="33"/>
    </row>
    <row r="84" spans="37:73" x14ac:dyDescent="0.25">
      <c r="AO84" s="33"/>
      <c r="AW84" s="33"/>
      <c r="AX84" s="33"/>
      <c r="AY84" s="33"/>
      <c r="AZ84" s="33"/>
      <c r="BA84" s="295"/>
      <c r="BB84" s="33"/>
      <c r="BC84" s="33"/>
      <c r="BD84" s="33"/>
      <c r="BL84" s="1"/>
      <c r="BM84" s="1"/>
      <c r="BN84" s="1"/>
      <c r="BO84" s="1"/>
      <c r="BP84" s="1"/>
      <c r="BQ84" s="1"/>
      <c r="BR84" s="33"/>
      <c r="BS84" s="33"/>
      <c r="BT84" s="33"/>
      <c r="BU84" s="33"/>
    </row>
    <row r="85" spans="37:73" x14ac:dyDescent="0.25">
      <c r="AK85" s="33"/>
      <c r="AO85" s="33"/>
      <c r="AW85" s="33"/>
      <c r="AX85" s="33"/>
      <c r="AY85" s="33"/>
      <c r="AZ85" s="33"/>
      <c r="BA85" s="295"/>
      <c r="BB85" s="33"/>
      <c r="BC85" s="33"/>
      <c r="BD85" s="33"/>
      <c r="BL85" s="1"/>
      <c r="BM85" s="1"/>
      <c r="BN85" s="1"/>
      <c r="BO85" s="1"/>
      <c r="BP85" s="1"/>
      <c r="BQ85" s="1"/>
      <c r="BR85" s="33"/>
      <c r="BS85" s="33"/>
      <c r="BT85" s="33"/>
      <c r="BU85" s="33"/>
    </row>
    <row r="86" spans="37:73" x14ac:dyDescent="0.25">
      <c r="AK86" s="33"/>
      <c r="AN86" s="33"/>
      <c r="AO86" s="33"/>
      <c r="BL86" s="270"/>
      <c r="BM86" s="270"/>
      <c r="BN86" s="270"/>
      <c r="BO86" s="270"/>
      <c r="BP86" s="270"/>
      <c r="BQ86" s="270"/>
      <c r="BR86" s="270"/>
      <c r="BS86" s="270"/>
      <c r="BT86" s="270"/>
      <c r="BU86" s="33"/>
    </row>
    <row r="87" spans="37:73" x14ac:dyDescent="0.25">
      <c r="AK87" s="36"/>
      <c r="AL87" s="1"/>
      <c r="AM87" s="1"/>
      <c r="AN87" s="33"/>
      <c r="AO87" s="33"/>
      <c r="BL87" s="1"/>
      <c r="BM87" s="1"/>
      <c r="BN87" s="1"/>
      <c r="BO87" s="1"/>
      <c r="BP87" s="1"/>
      <c r="BQ87" s="1"/>
      <c r="BR87" s="1"/>
      <c r="BS87" s="1"/>
      <c r="BT87" s="1"/>
      <c r="BU87" s="33"/>
    </row>
    <row r="88" spans="37:73" x14ac:dyDescent="0.25">
      <c r="AK88" s="1"/>
      <c r="AL88" s="1"/>
      <c r="AM88" s="1"/>
      <c r="AN88" s="33"/>
      <c r="AO88" s="33"/>
      <c r="BL88" s="1"/>
      <c r="BM88" s="1"/>
      <c r="BN88" s="1"/>
      <c r="BO88" s="1"/>
      <c r="BP88" s="1"/>
      <c r="BQ88" s="1"/>
      <c r="BR88" s="1"/>
      <c r="BS88" s="1"/>
      <c r="BT88" s="1"/>
      <c r="BU88" s="33"/>
    </row>
    <row r="89" spans="37:73" x14ac:dyDescent="0.25">
      <c r="AK89" s="1"/>
      <c r="AL89" s="1"/>
      <c r="AM89" s="1"/>
      <c r="AN89" s="33"/>
      <c r="AO89" s="33"/>
      <c r="BU89" s="33"/>
    </row>
    <row r="90" spans="37:73" x14ac:dyDescent="0.25">
      <c r="AK90" s="1"/>
      <c r="AL90" s="1"/>
      <c r="AM90" s="1"/>
      <c r="AN90" s="33"/>
      <c r="AO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</row>
    <row r="91" spans="37:73" x14ac:dyDescent="0.25">
      <c r="AK91" s="1"/>
      <c r="AL91" s="1"/>
      <c r="AM91" s="1"/>
      <c r="AN91" s="33"/>
      <c r="AO91" s="33"/>
      <c r="BL91" s="270"/>
      <c r="BM91" s="270"/>
      <c r="BN91" s="270"/>
      <c r="BO91" s="270"/>
      <c r="BP91" s="270"/>
      <c r="BQ91" s="270"/>
      <c r="BR91" s="33"/>
      <c r="BS91" s="33"/>
      <c r="BT91" s="33"/>
      <c r="BU91" s="33"/>
    </row>
    <row r="92" spans="37:73" x14ac:dyDescent="0.25">
      <c r="AK92" s="1"/>
      <c r="AL92" s="1"/>
      <c r="AM92" s="1"/>
      <c r="AN92" s="33"/>
      <c r="AO92" s="33"/>
      <c r="BL92" s="1"/>
      <c r="BM92" s="1"/>
      <c r="BN92" s="1"/>
      <c r="BO92" s="1"/>
      <c r="BP92" s="1"/>
      <c r="BQ92" s="1"/>
      <c r="BR92" s="1"/>
      <c r="BS92" s="1"/>
      <c r="BT92" s="1"/>
      <c r="BU92" s="33"/>
    </row>
    <row r="93" spans="37:73" x14ac:dyDescent="0.25">
      <c r="AK93" s="1"/>
      <c r="AL93" s="1"/>
      <c r="AM93" s="1"/>
      <c r="AN93" s="33"/>
      <c r="AO93" s="33"/>
      <c r="AR93" s="1"/>
      <c r="BL93" s="33"/>
      <c r="BM93" s="33"/>
      <c r="BN93" s="33"/>
      <c r="BO93" s="33"/>
      <c r="BP93" s="33"/>
      <c r="BQ93" s="33"/>
      <c r="BR93" s="1"/>
      <c r="BS93" s="33"/>
      <c r="BT93" s="33"/>
      <c r="BU93" s="33"/>
    </row>
    <row r="94" spans="37:73" x14ac:dyDescent="0.25">
      <c r="AK94" s="1"/>
      <c r="AL94" s="1"/>
      <c r="AM94" s="1"/>
      <c r="AN94" s="33"/>
      <c r="AO94" s="33"/>
      <c r="AR94" s="1"/>
      <c r="BL94" s="33"/>
      <c r="BM94" s="33"/>
      <c r="BN94" s="33"/>
      <c r="BO94" s="33"/>
      <c r="BP94" s="33"/>
      <c r="BQ94" s="33"/>
      <c r="BR94" s="33"/>
      <c r="BS94" s="33"/>
      <c r="BT94" s="33"/>
      <c r="BU94" s="33"/>
    </row>
    <row r="95" spans="37:73" x14ac:dyDescent="0.25">
      <c r="AK95" s="1"/>
      <c r="AL95" s="1"/>
      <c r="AM95" s="1"/>
      <c r="AN95" s="33"/>
      <c r="AO95" s="33"/>
      <c r="AR95" s="1"/>
    </row>
    <row r="96" spans="37:73" x14ac:dyDescent="0.25">
      <c r="AK96" s="1"/>
      <c r="AL96" s="1"/>
      <c r="AM96" s="1"/>
      <c r="AN96" s="33"/>
      <c r="AO96" s="33"/>
      <c r="AR96" s="1"/>
    </row>
    <row r="97" spans="37:40" x14ac:dyDescent="0.25">
      <c r="AK97" s="1"/>
      <c r="AL97" s="1"/>
      <c r="AN97" s="33"/>
    </row>
    <row r="98" spans="37:40" x14ac:dyDescent="0.25">
      <c r="AK98" s="1"/>
      <c r="AN98" s="33"/>
    </row>
    <row r="99" spans="37:40" x14ac:dyDescent="0.25">
      <c r="AN99" s="33"/>
    </row>
  </sheetData>
  <sortState ref="B51:BO69">
    <sortCondition ref="C54"/>
  </sortState>
  <mergeCells count="13">
    <mergeCell ref="BV45:BW45"/>
    <mergeCell ref="CA45:CB45"/>
    <mergeCell ref="CA26:CB26"/>
    <mergeCell ref="D6:Q6"/>
    <mergeCell ref="S6:Z6"/>
    <mergeCell ref="AC6:AF6"/>
    <mergeCell ref="AM6:AT6"/>
    <mergeCell ref="AX6:BF6"/>
    <mergeCell ref="AW59:AX59"/>
    <mergeCell ref="AW60:AX60"/>
    <mergeCell ref="AW62:AX62"/>
    <mergeCell ref="BR57:BS57"/>
    <mergeCell ref="BI6:BQ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70"/>
  <sheetViews>
    <sheetView tabSelected="1" topLeftCell="AQ3" zoomScaleNormal="100" workbookViewId="0">
      <pane ySplit="3405" topLeftCell="A8" activePane="bottomLeft"/>
      <selection activeCell="BA43" sqref="BA43"/>
      <selection pane="bottomLeft" activeCell="AX36" sqref="AX36"/>
    </sheetView>
  </sheetViews>
  <sheetFormatPr defaultRowHeight="15" x14ac:dyDescent="0.25"/>
  <cols>
    <col min="1" max="1" width="10.7109375" bestFit="1" customWidth="1"/>
    <col min="2" max="2" width="9.28515625" customWidth="1"/>
    <col min="40" max="40" width="9.28515625" bestFit="1" customWidth="1"/>
    <col min="42" max="52" width="9.28515625" bestFit="1" customWidth="1"/>
    <col min="53" max="53" width="11.5703125" bestFit="1" customWidth="1"/>
    <col min="55" max="55" width="7.85546875" customWidth="1"/>
    <col min="56" max="86" width="6.42578125" customWidth="1"/>
    <col min="87" max="89" width="7" customWidth="1"/>
    <col min="90" max="109" width="7.5703125" customWidth="1"/>
  </cols>
  <sheetData>
    <row r="1" spans="1:119" ht="15.75" x14ac:dyDescent="0.25">
      <c r="A1" s="69" t="s">
        <v>318</v>
      </c>
      <c r="I1" s="30"/>
      <c r="AM1" s="30"/>
      <c r="AN1" s="69" t="s">
        <v>467</v>
      </c>
      <c r="BB1" s="30"/>
      <c r="BC1" s="33"/>
      <c r="BD1" s="69" t="s">
        <v>468</v>
      </c>
      <c r="CJ1" s="30"/>
      <c r="CK1" s="33"/>
      <c r="CL1" s="327" t="s">
        <v>489</v>
      </c>
      <c r="CM1" s="328"/>
      <c r="CN1" s="328"/>
      <c r="CO1" s="328"/>
    </row>
    <row r="2" spans="1:119" x14ac:dyDescent="0.25">
      <c r="B2" t="s">
        <v>352</v>
      </c>
      <c r="I2" s="30"/>
      <c r="J2" t="s">
        <v>353</v>
      </c>
      <c r="O2" s="30"/>
      <c r="P2" t="s">
        <v>354</v>
      </c>
      <c r="V2" s="30"/>
      <c r="W2" t="s">
        <v>356</v>
      </c>
      <c r="AC2" s="30"/>
      <c r="AD2" t="s">
        <v>355</v>
      </c>
      <c r="AG2" s="30"/>
      <c r="AH2" t="s">
        <v>344</v>
      </c>
      <c r="AM2" s="30"/>
      <c r="AN2" t="s">
        <v>373</v>
      </c>
      <c r="AS2" s="34"/>
      <c r="AT2" s="34"/>
      <c r="AU2" s="34"/>
      <c r="AV2" s="34"/>
      <c r="AW2" s="34"/>
      <c r="AX2" s="34"/>
      <c r="AY2" s="34"/>
      <c r="AZ2" s="34"/>
      <c r="BB2" s="30"/>
      <c r="BC2" s="33"/>
      <c r="CJ2" s="30"/>
      <c r="CK2" s="33"/>
    </row>
    <row r="3" spans="1:119" s="29" customFormat="1" ht="106.15" customHeight="1" x14ac:dyDescent="0.2">
      <c r="B3" s="29" t="s">
        <v>303</v>
      </c>
      <c r="C3" s="29" t="s">
        <v>304</v>
      </c>
      <c r="D3" s="29" t="s">
        <v>305</v>
      </c>
      <c r="E3" s="29" t="s">
        <v>308</v>
      </c>
      <c r="F3" s="29" t="s">
        <v>306</v>
      </c>
      <c r="G3" s="29" t="s">
        <v>307</v>
      </c>
      <c r="I3" s="31"/>
      <c r="J3" s="29" t="s">
        <v>314</v>
      </c>
      <c r="K3" s="29" t="s">
        <v>315</v>
      </c>
      <c r="L3" s="29" t="s">
        <v>316</v>
      </c>
      <c r="M3" s="29" t="s">
        <v>317</v>
      </c>
      <c r="O3" s="31"/>
      <c r="P3" s="29" t="s">
        <v>323</v>
      </c>
      <c r="Q3" s="29" t="s">
        <v>324</v>
      </c>
      <c r="R3" s="29" t="s">
        <v>325</v>
      </c>
      <c r="S3" s="29" t="s">
        <v>326</v>
      </c>
      <c r="T3" s="29" t="s">
        <v>327</v>
      </c>
      <c r="V3" s="31"/>
      <c r="W3" s="29" t="s">
        <v>330</v>
      </c>
      <c r="X3" s="29" t="s">
        <v>331</v>
      </c>
      <c r="Y3" s="29" t="s">
        <v>332</v>
      </c>
      <c r="Z3" s="29" t="s">
        <v>333</v>
      </c>
      <c r="AA3" s="29" t="s">
        <v>334</v>
      </c>
      <c r="AC3" s="31"/>
      <c r="AD3" s="29" t="s">
        <v>339</v>
      </c>
      <c r="AE3" s="29" t="s">
        <v>340</v>
      </c>
      <c r="AG3" s="31"/>
      <c r="AH3" s="29" t="s">
        <v>345</v>
      </c>
      <c r="AI3" s="29" t="s">
        <v>346</v>
      </c>
      <c r="AJ3" s="29" t="s">
        <v>347</v>
      </c>
      <c r="AK3" s="29" t="s">
        <v>348</v>
      </c>
      <c r="AM3" s="31"/>
      <c r="AN3" s="29" t="s">
        <v>357</v>
      </c>
      <c r="AO3" s="29" t="s">
        <v>358</v>
      </c>
      <c r="AP3" s="29" t="s">
        <v>359</v>
      </c>
      <c r="AQ3" s="29" t="s">
        <v>360</v>
      </c>
      <c r="AR3" s="29" t="s">
        <v>361</v>
      </c>
      <c r="AS3" s="29" t="s">
        <v>362</v>
      </c>
      <c r="AT3" s="29" t="s">
        <v>363</v>
      </c>
      <c r="AU3" s="29" t="s">
        <v>364</v>
      </c>
      <c r="AV3" s="29" t="s">
        <v>365</v>
      </c>
      <c r="AW3" s="29" t="s">
        <v>366</v>
      </c>
      <c r="AX3" s="29" t="s">
        <v>367</v>
      </c>
      <c r="AY3" s="29" t="s">
        <v>368</v>
      </c>
      <c r="AZ3" s="29" t="s">
        <v>369</v>
      </c>
      <c r="BB3" s="31"/>
      <c r="BC3" s="32"/>
      <c r="BD3" s="29" t="s">
        <v>433</v>
      </c>
      <c r="BE3" s="29" t="s">
        <v>434</v>
      </c>
      <c r="BF3" s="29" t="s">
        <v>435</v>
      </c>
      <c r="BG3" s="29" t="s">
        <v>436</v>
      </c>
      <c r="BH3" s="29" t="s">
        <v>437</v>
      </c>
      <c r="BI3" s="29" t="s">
        <v>438</v>
      </c>
      <c r="BJ3" s="29" t="s">
        <v>439</v>
      </c>
      <c r="BK3" s="29" t="s">
        <v>440</v>
      </c>
      <c r="BL3" s="29" t="s">
        <v>441</v>
      </c>
      <c r="BM3" s="29" t="s">
        <v>442</v>
      </c>
      <c r="BN3" s="29" t="s">
        <v>444</v>
      </c>
      <c r="BO3" s="29" t="s">
        <v>445</v>
      </c>
      <c r="BP3" s="29" t="s">
        <v>446</v>
      </c>
      <c r="BQ3" s="29" t="s">
        <v>447</v>
      </c>
      <c r="BR3" s="29" t="s">
        <v>448</v>
      </c>
      <c r="BS3" s="29" t="s">
        <v>449</v>
      </c>
      <c r="BT3" s="29" t="s">
        <v>450</v>
      </c>
      <c r="BU3" s="29" t="s">
        <v>451</v>
      </c>
      <c r="BV3" s="29" t="s">
        <v>452</v>
      </c>
      <c r="BW3" s="29" t="s">
        <v>453</v>
      </c>
      <c r="BX3" s="29" t="s">
        <v>454</v>
      </c>
      <c r="BY3" s="29" t="s">
        <v>455</v>
      </c>
      <c r="BZ3" s="29" t="s">
        <v>456</v>
      </c>
      <c r="CA3" s="29" t="s">
        <v>457</v>
      </c>
      <c r="CB3" s="29" t="s">
        <v>458</v>
      </c>
      <c r="CC3" s="29" t="s">
        <v>459</v>
      </c>
      <c r="CD3" s="29" t="s">
        <v>460</v>
      </c>
      <c r="CE3" s="29" t="s">
        <v>461</v>
      </c>
      <c r="CF3" s="29" t="s">
        <v>462</v>
      </c>
      <c r="CG3" s="29" t="s">
        <v>463</v>
      </c>
      <c r="CH3" s="29" t="s">
        <v>464</v>
      </c>
      <c r="CJ3" s="31"/>
      <c r="CK3" s="32"/>
      <c r="CL3" s="29" t="s">
        <v>490</v>
      </c>
      <c r="CM3" s="29" t="s">
        <v>491</v>
      </c>
      <c r="CN3" s="29" t="s">
        <v>492</v>
      </c>
      <c r="CO3" s="29" t="s">
        <v>493</v>
      </c>
      <c r="CP3" s="29" t="s">
        <v>494</v>
      </c>
      <c r="CQ3" s="29" t="s">
        <v>495</v>
      </c>
      <c r="CR3" s="29" t="s">
        <v>496</v>
      </c>
      <c r="CS3" s="29" t="s">
        <v>497</v>
      </c>
      <c r="CT3" s="29" t="s">
        <v>498</v>
      </c>
      <c r="CU3" s="29" t="s">
        <v>499</v>
      </c>
      <c r="CV3" s="29" t="s">
        <v>500</v>
      </c>
      <c r="CW3" s="29" t="s">
        <v>501</v>
      </c>
      <c r="CX3" s="29" t="s">
        <v>502</v>
      </c>
      <c r="CY3" s="29" t="s">
        <v>503</v>
      </c>
      <c r="CZ3" s="29" t="s">
        <v>504</v>
      </c>
      <c r="DA3" s="29" t="s">
        <v>505</v>
      </c>
      <c r="DB3" s="29" t="s">
        <v>506</v>
      </c>
      <c r="DC3" s="29" t="s">
        <v>507</v>
      </c>
      <c r="DD3" s="29" t="s">
        <v>508</v>
      </c>
      <c r="DE3" s="29" t="s">
        <v>509</v>
      </c>
    </row>
    <row r="4" spans="1:119" s="29" customFormat="1" ht="11.25" x14ac:dyDescent="0.2">
      <c r="I4" s="31"/>
      <c r="O4" s="31"/>
      <c r="V4" s="31"/>
      <c r="AC4" s="31"/>
      <c r="AG4" s="31"/>
      <c r="AM4" s="31"/>
      <c r="BB4" s="31"/>
      <c r="BC4" s="32"/>
      <c r="BD4" s="29" t="s">
        <v>432</v>
      </c>
      <c r="CJ4" s="31"/>
      <c r="CK4" s="32"/>
    </row>
    <row r="5" spans="1:119" s="29" customFormat="1" ht="23.25" customHeight="1" x14ac:dyDescent="0.25">
      <c r="B5" s="320" t="s">
        <v>302</v>
      </c>
      <c r="C5" s="320"/>
      <c r="D5" s="320"/>
      <c r="E5" s="320"/>
      <c r="F5" s="320"/>
      <c r="G5" s="320"/>
      <c r="H5" s="29" t="s">
        <v>256</v>
      </c>
      <c r="I5" s="31" t="s">
        <v>309</v>
      </c>
      <c r="J5" s="332" t="s">
        <v>313</v>
      </c>
      <c r="K5" s="333"/>
      <c r="L5" s="333"/>
      <c r="M5" s="333"/>
      <c r="N5" s="29" t="s">
        <v>256</v>
      </c>
      <c r="O5" s="31" t="s">
        <v>309</v>
      </c>
      <c r="P5" s="334" t="s">
        <v>335</v>
      </c>
      <c r="Q5" s="335"/>
      <c r="R5" s="335"/>
      <c r="S5" s="335"/>
      <c r="T5" s="335"/>
      <c r="U5" s="29" t="s">
        <v>256</v>
      </c>
      <c r="V5" s="31" t="s">
        <v>272</v>
      </c>
      <c r="W5" s="334" t="s">
        <v>336</v>
      </c>
      <c r="X5" s="335"/>
      <c r="Y5" s="335"/>
      <c r="Z5" s="335"/>
      <c r="AA5" s="335"/>
      <c r="AC5" s="31"/>
      <c r="AD5" s="334" t="s">
        <v>341</v>
      </c>
      <c r="AE5" s="336"/>
      <c r="AF5" s="336"/>
      <c r="AG5" s="337"/>
      <c r="AH5" s="334" t="s">
        <v>349</v>
      </c>
      <c r="AI5" s="335"/>
      <c r="AJ5" s="335"/>
      <c r="AK5" s="335"/>
      <c r="AM5" s="31"/>
      <c r="AN5" s="329" t="s">
        <v>370</v>
      </c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1"/>
      <c r="AZ5" s="331"/>
      <c r="BB5" s="31"/>
      <c r="BC5" s="329" t="s">
        <v>443</v>
      </c>
      <c r="BD5" s="330"/>
      <c r="BE5" s="330"/>
      <c r="BF5" s="330"/>
      <c r="BG5" s="330"/>
      <c r="BH5" s="330"/>
      <c r="BI5" s="330"/>
      <c r="BJ5" s="330"/>
      <c r="BK5" s="330"/>
      <c r="BL5" s="330"/>
      <c r="BM5" s="330"/>
      <c r="BN5" s="330"/>
      <c r="BO5" s="330"/>
      <c r="BP5" s="330"/>
      <c r="BQ5" s="330"/>
      <c r="BR5" s="330"/>
      <c r="BS5" s="330"/>
      <c r="BT5" s="330"/>
      <c r="BU5" s="330"/>
      <c r="BV5" s="330"/>
      <c r="BW5" s="330"/>
      <c r="BX5" s="330"/>
      <c r="BY5" s="330"/>
      <c r="BZ5" s="330"/>
      <c r="CA5" s="330"/>
      <c r="CB5" s="330"/>
      <c r="CC5" s="330"/>
      <c r="CD5" s="330"/>
      <c r="CE5" s="330"/>
      <c r="CF5" s="330"/>
      <c r="CG5" s="330"/>
      <c r="CH5" s="330"/>
      <c r="CJ5" s="31"/>
      <c r="CK5" s="259"/>
      <c r="CL5" s="338" t="s">
        <v>488</v>
      </c>
      <c r="CM5" s="339"/>
      <c r="CN5" s="339"/>
      <c r="CO5" s="339"/>
      <c r="CP5" s="339"/>
      <c r="CQ5" s="339"/>
      <c r="CR5" s="339"/>
      <c r="CS5" s="339"/>
      <c r="CT5" s="339"/>
      <c r="CU5" s="339"/>
      <c r="DF5" s="29" t="s">
        <v>482</v>
      </c>
    </row>
    <row r="6" spans="1:119" s="67" customFormat="1" x14ac:dyDescent="0.25">
      <c r="A6" s="67" t="s">
        <v>321</v>
      </c>
      <c r="B6" s="63">
        <v>1</v>
      </c>
      <c r="C6" s="63">
        <v>2</v>
      </c>
      <c r="D6" s="63">
        <v>3</v>
      </c>
      <c r="E6" s="63">
        <v>4</v>
      </c>
      <c r="F6" s="63">
        <v>5</v>
      </c>
      <c r="G6" s="63">
        <v>6</v>
      </c>
      <c r="I6" s="68"/>
      <c r="J6" s="61">
        <v>1</v>
      </c>
      <c r="K6" s="63">
        <v>2</v>
      </c>
      <c r="L6" s="63">
        <v>3</v>
      </c>
      <c r="M6" s="63">
        <v>4</v>
      </c>
      <c r="O6" s="68"/>
      <c r="P6" s="64">
        <v>1</v>
      </c>
      <c r="Q6" s="64">
        <v>2</v>
      </c>
      <c r="R6" s="64">
        <v>3</v>
      </c>
      <c r="S6" s="64">
        <v>4</v>
      </c>
      <c r="T6" s="64">
        <v>5</v>
      </c>
      <c r="V6" s="68"/>
      <c r="W6" s="64">
        <v>1</v>
      </c>
      <c r="X6" s="64">
        <v>2</v>
      </c>
      <c r="Y6" s="64">
        <v>3</v>
      </c>
      <c r="Z6" s="64">
        <v>4</v>
      </c>
      <c r="AA6" s="64">
        <v>5</v>
      </c>
      <c r="AB6" s="67" t="s">
        <v>256</v>
      </c>
      <c r="AC6" s="68" t="s">
        <v>272</v>
      </c>
      <c r="AD6" s="64">
        <v>1</v>
      </c>
      <c r="AE6" s="64">
        <v>2</v>
      </c>
      <c r="AF6" s="67" t="s">
        <v>256</v>
      </c>
      <c r="AG6" s="68" t="s">
        <v>272</v>
      </c>
      <c r="AH6" s="64">
        <v>1</v>
      </c>
      <c r="AI6" s="64">
        <v>2</v>
      </c>
      <c r="AJ6" s="64">
        <v>3</v>
      </c>
      <c r="AK6" s="64">
        <v>4</v>
      </c>
      <c r="AL6" s="67" t="s">
        <v>256</v>
      </c>
      <c r="AM6" s="68" t="s">
        <v>272</v>
      </c>
      <c r="AN6" s="64">
        <v>1</v>
      </c>
      <c r="AO6" s="64">
        <v>2</v>
      </c>
      <c r="AP6" s="64">
        <v>3</v>
      </c>
      <c r="AQ6" s="64">
        <v>4</v>
      </c>
      <c r="AR6" s="64">
        <v>5</v>
      </c>
      <c r="AS6" s="64">
        <v>6</v>
      </c>
      <c r="AT6" s="64">
        <v>7</v>
      </c>
      <c r="AU6" s="64">
        <v>8</v>
      </c>
      <c r="AV6" s="64">
        <v>9</v>
      </c>
      <c r="AW6" s="64">
        <v>10</v>
      </c>
      <c r="AX6" s="64">
        <v>11</v>
      </c>
      <c r="AY6" s="64">
        <v>12</v>
      </c>
      <c r="AZ6" s="64">
        <v>13</v>
      </c>
      <c r="BA6" s="67" t="s">
        <v>256</v>
      </c>
      <c r="BB6" s="68" t="s">
        <v>301</v>
      </c>
      <c r="BC6" s="62" t="s">
        <v>321</v>
      </c>
      <c r="BD6" s="64">
        <v>3</v>
      </c>
      <c r="BE6" s="64">
        <v>4</v>
      </c>
      <c r="BF6" s="64">
        <v>5</v>
      </c>
      <c r="BG6" s="64">
        <v>6</v>
      </c>
      <c r="BH6" s="64">
        <v>7</v>
      </c>
      <c r="BI6" s="64">
        <v>8</v>
      </c>
      <c r="BJ6" s="64">
        <v>9</v>
      </c>
      <c r="BK6" s="64">
        <v>10</v>
      </c>
      <c r="BL6" s="64">
        <v>11</v>
      </c>
      <c r="BM6" s="64">
        <v>12</v>
      </c>
      <c r="BN6" s="64">
        <v>13</v>
      </c>
      <c r="BO6" s="64">
        <v>14</v>
      </c>
      <c r="BP6" s="64">
        <v>15</v>
      </c>
      <c r="BQ6" s="64">
        <v>16</v>
      </c>
      <c r="BR6" s="64">
        <v>17</v>
      </c>
      <c r="BS6" s="64">
        <v>18</v>
      </c>
      <c r="BT6" s="64">
        <v>19</v>
      </c>
      <c r="BU6" s="64">
        <v>20</v>
      </c>
      <c r="BV6" s="64">
        <v>21</v>
      </c>
      <c r="BW6" s="64">
        <v>22</v>
      </c>
      <c r="BX6" s="64">
        <v>23</v>
      </c>
      <c r="BY6" s="64">
        <v>24</v>
      </c>
      <c r="BZ6" s="64">
        <v>25</v>
      </c>
      <c r="CA6" s="64">
        <v>26</v>
      </c>
      <c r="CB6" s="64">
        <v>27</v>
      </c>
      <c r="CC6" s="64">
        <v>28</v>
      </c>
      <c r="CD6" s="64">
        <v>29</v>
      </c>
      <c r="CE6" s="64">
        <v>30</v>
      </c>
      <c r="CF6" s="64">
        <v>31</v>
      </c>
      <c r="CG6" s="64">
        <v>32</v>
      </c>
      <c r="CH6" s="64">
        <v>33</v>
      </c>
      <c r="CJ6" s="68"/>
      <c r="CK6" s="96"/>
      <c r="CL6" s="90">
        <v>1</v>
      </c>
      <c r="CM6" s="90">
        <v>2</v>
      </c>
      <c r="CN6" s="90">
        <v>3</v>
      </c>
      <c r="CO6" s="90">
        <v>4</v>
      </c>
      <c r="CP6" s="90">
        <v>5</v>
      </c>
      <c r="CQ6" s="90">
        <v>6</v>
      </c>
      <c r="CR6" s="90">
        <v>7</v>
      </c>
      <c r="CS6" s="90">
        <v>8</v>
      </c>
      <c r="CT6" s="90">
        <v>9</v>
      </c>
      <c r="CU6" s="90">
        <v>10</v>
      </c>
      <c r="CV6" s="90">
        <v>11</v>
      </c>
      <c r="CW6" s="90">
        <v>12</v>
      </c>
      <c r="CX6" s="90">
        <v>13</v>
      </c>
      <c r="CY6" s="90">
        <v>14</v>
      </c>
      <c r="CZ6" s="90">
        <v>15</v>
      </c>
      <c r="DA6" s="90">
        <v>16</v>
      </c>
      <c r="DB6" s="90">
        <v>17</v>
      </c>
      <c r="DC6" s="90">
        <v>18</v>
      </c>
      <c r="DD6" s="90">
        <v>19</v>
      </c>
      <c r="DE6" s="90">
        <v>20</v>
      </c>
      <c r="DF6" s="67" t="s">
        <v>273</v>
      </c>
      <c r="DI6" s="32"/>
      <c r="DJ6" s="96"/>
    </row>
    <row r="7" spans="1:119" x14ac:dyDescent="0.25">
      <c r="A7">
        <v>1</v>
      </c>
      <c r="B7">
        <v>5</v>
      </c>
      <c r="C7">
        <v>5</v>
      </c>
      <c r="D7">
        <v>5</v>
      </c>
      <c r="E7">
        <v>5</v>
      </c>
      <c r="F7">
        <v>5</v>
      </c>
      <c r="G7">
        <v>4</v>
      </c>
      <c r="H7">
        <f>AVERAGE(B7:G7)</f>
        <v>4.833333333333333</v>
      </c>
      <c r="I7" s="30">
        <f t="shared" ref="I7:I31" si="0">STDEV(B7:G7)</f>
        <v>0.40824829046386302</v>
      </c>
      <c r="J7" s="29">
        <v>4</v>
      </c>
      <c r="K7" s="29">
        <v>4</v>
      </c>
      <c r="L7" s="29">
        <v>5</v>
      </c>
      <c r="M7" s="29">
        <v>5</v>
      </c>
      <c r="N7">
        <f>AVERAGE(J7:M7)</f>
        <v>4.5</v>
      </c>
      <c r="O7" s="30">
        <f>STDEV(J7:M7)</f>
        <v>0.57735026918962573</v>
      </c>
      <c r="P7">
        <v>5</v>
      </c>
      <c r="Q7">
        <v>5</v>
      </c>
      <c r="R7">
        <v>4</v>
      </c>
      <c r="S7">
        <v>5</v>
      </c>
      <c r="T7">
        <v>4</v>
      </c>
      <c r="U7">
        <f>AVERAGE(P7:T7)</f>
        <v>4.5999999999999996</v>
      </c>
      <c r="V7" s="30">
        <f>STDEV(P7:T7)</f>
        <v>0.54772255750516674</v>
      </c>
      <c r="W7" s="29">
        <v>3</v>
      </c>
      <c r="X7" s="29">
        <v>3</v>
      </c>
      <c r="Y7" s="29">
        <v>3</v>
      </c>
      <c r="Z7" s="29">
        <v>4</v>
      </c>
      <c r="AA7" s="29">
        <v>3</v>
      </c>
      <c r="AB7">
        <f>AVERAGE(W7:AA7)</f>
        <v>3.2</v>
      </c>
      <c r="AC7" s="30">
        <f>STDEV(W7:AA7)</f>
        <v>0.44721359549995715</v>
      </c>
      <c r="AD7" s="29">
        <v>3</v>
      </c>
      <c r="AE7" s="29">
        <v>4</v>
      </c>
      <c r="AF7">
        <f>AVERAGE(AD7:AE7)</f>
        <v>3.5</v>
      </c>
      <c r="AG7" s="30">
        <f>STDEV(AD7:AE7)</f>
        <v>0.70710678118654757</v>
      </c>
      <c r="AH7" s="29">
        <v>5</v>
      </c>
      <c r="AI7" s="29">
        <v>5</v>
      </c>
      <c r="AJ7" s="29">
        <v>4</v>
      </c>
      <c r="AK7" s="29">
        <v>4</v>
      </c>
      <c r="AL7">
        <f>AVERAGE(AH7:AK7)</f>
        <v>4.5</v>
      </c>
      <c r="AM7" s="30">
        <f>STDEV(AH7:AK7)</f>
        <v>0.57735026918962573</v>
      </c>
      <c r="AN7" s="283">
        <v>5</v>
      </c>
      <c r="AO7" s="283"/>
      <c r="AP7" s="283">
        <v>5</v>
      </c>
      <c r="AQ7" s="283">
        <v>4</v>
      </c>
      <c r="AR7" s="283">
        <v>4</v>
      </c>
      <c r="AS7" s="283">
        <v>4</v>
      </c>
      <c r="AT7" s="283">
        <v>4</v>
      </c>
      <c r="AU7" s="283">
        <v>4</v>
      </c>
      <c r="AV7" s="283">
        <v>4</v>
      </c>
      <c r="AW7" s="283">
        <v>4</v>
      </c>
      <c r="AX7" s="283">
        <v>4</v>
      </c>
      <c r="AY7" s="283">
        <v>4</v>
      </c>
      <c r="AZ7" s="283">
        <v>4</v>
      </c>
      <c r="BA7" s="340">
        <f>AVERAGE(AN7:AZ7)</f>
        <v>4.166666666666667</v>
      </c>
      <c r="BB7" s="30">
        <f>STDEV(AN7:AZ7)</f>
        <v>0.38924947208076155</v>
      </c>
      <c r="BC7" s="18">
        <v>1</v>
      </c>
      <c r="BD7">
        <v>3</v>
      </c>
      <c r="BE7">
        <v>3</v>
      </c>
      <c r="BF7">
        <v>5</v>
      </c>
      <c r="BG7">
        <v>5</v>
      </c>
      <c r="BH7">
        <v>4</v>
      </c>
      <c r="BI7">
        <v>3</v>
      </c>
      <c r="BJ7">
        <v>4</v>
      </c>
      <c r="BK7">
        <v>4</v>
      </c>
      <c r="BL7">
        <v>3</v>
      </c>
      <c r="BM7">
        <v>4</v>
      </c>
      <c r="BN7">
        <v>4</v>
      </c>
      <c r="BO7">
        <v>5</v>
      </c>
      <c r="BP7">
        <v>5</v>
      </c>
      <c r="BQ7">
        <v>5</v>
      </c>
      <c r="BR7">
        <v>5</v>
      </c>
      <c r="BS7">
        <v>4</v>
      </c>
      <c r="BT7">
        <v>4</v>
      </c>
      <c r="BU7">
        <v>4</v>
      </c>
      <c r="BV7">
        <v>3</v>
      </c>
      <c r="BW7">
        <v>4</v>
      </c>
      <c r="BX7">
        <v>4</v>
      </c>
      <c r="BY7">
        <v>5</v>
      </c>
      <c r="BZ7">
        <v>4</v>
      </c>
      <c r="CA7">
        <v>4</v>
      </c>
      <c r="CB7">
        <v>3</v>
      </c>
      <c r="CC7">
        <v>3</v>
      </c>
      <c r="CD7">
        <v>2</v>
      </c>
      <c r="CE7">
        <v>3</v>
      </c>
      <c r="CF7">
        <v>5</v>
      </c>
      <c r="CG7">
        <v>3</v>
      </c>
      <c r="CH7">
        <v>3</v>
      </c>
      <c r="CI7">
        <f>AVERAGE(BD7:CH7)</f>
        <v>3.870967741935484</v>
      </c>
      <c r="CJ7" s="30">
        <f t="shared" ref="CJ7:CJ29" si="1">STDEV(BD7:CH7)</f>
        <v>0.8462440736915473</v>
      </c>
      <c r="CK7" s="82">
        <v>1</v>
      </c>
      <c r="CL7">
        <v>4</v>
      </c>
      <c r="CM7">
        <v>3</v>
      </c>
      <c r="CN7">
        <v>3</v>
      </c>
      <c r="CO7">
        <v>2</v>
      </c>
      <c r="CP7">
        <v>3</v>
      </c>
      <c r="CQ7">
        <v>2</v>
      </c>
      <c r="CR7">
        <v>3</v>
      </c>
      <c r="CS7">
        <v>3</v>
      </c>
      <c r="CT7">
        <v>3</v>
      </c>
      <c r="CU7">
        <v>2</v>
      </c>
      <c r="CV7">
        <v>2</v>
      </c>
      <c r="CW7">
        <v>3</v>
      </c>
      <c r="CX7">
        <v>3</v>
      </c>
      <c r="CY7">
        <v>3</v>
      </c>
      <c r="CZ7">
        <v>3</v>
      </c>
      <c r="DA7">
        <v>3</v>
      </c>
      <c r="DB7">
        <v>3</v>
      </c>
      <c r="DC7">
        <v>3</v>
      </c>
      <c r="DD7">
        <v>3</v>
      </c>
      <c r="DE7">
        <v>3</v>
      </c>
      <c r="DF7">
        <f>AVERAGE(CL7:DE7)</f>
        <v>2.85</v>
      </c>
      <c r="DG7">
        <f>STDEV(CL7:DE7)</f>
        <v>0.4893604849295935</v>
      </c>
      <c r="DI7" s="33"/>
      <c r="DJ7" s="33"/>
      <c r="DK7" s="33"/>
      <c r="DL7" s="33"/>
      <c r="DM7" s="33"/>
      <c r="DN7" s="33"/>
      <c r="DO7" s="33"/>
    </row>
    <row r="8" spans="1:119" x14ac:dyDescent="0.25">
      <c r="A8">
        <v>2</v>
      </c>
      <c r="B8">
        <v>4</v>
      </c>
      <c r="C8">
        <v>3</v>
      </c>
      <c r="D8">
        <v>4</v>
      </c>
      <c r="E8">
        <v>5</v>
      </c>
      <c r="F8">
        <v>5</v>
      </c>
      <c r="G8">
        <v>4</v>
      </c>
      <c r="H8">
        <f t="shared" ref="H8:H31" si="2">AVERAGE(B8:G8)</f>
        <v>4.166666666666667</v>
      </c>
      <c r="I8" s="30">
        <f t="shared" si="0"/>
        <v>0.75277265270908045</v>
      </c>
      <c r="J8" s="29">
        <v>5</v>
      </c>
      <c r="K8" s="29">
        <v>4</v>
      </c>
      <c r="L8" s="29">
        <v>5</v>
      </c>
      <c r="M8" s="29">
        <v>5</v>
      </c>
      <c r="N8">
        <f t="shared" ref="N8:N31" si="3">AVERAGE(J8:M8)</f>
        <v>4.75</v>
      </c>
      <c r="O8" s="30">
        <f t="shared" ref="O8:O31" si="4">STDEV(J8:M8)</f>
        <v>0.5</v>
      </c>
      <c r="P8">
        <v>5</v>
      </c>
      <c r="Q8">
        <v>3</v>
      </c>
      <c r="R8">
        <v>3</v>
      </c>
      <c r="S8">
        <v>4</v>
      </c>
      <c r="T8">
        <v>3</v>
      </c>
      <c r="U8">
        <f t="shared" ref="U8:U31" si="5">AVERAGE(P8:T8)</f>
        <v>3.6</v>
      </c>
      <c r="V8" s="30">
        <f t="shared" ref="V8:V31" si="6">STDEV(P8:T8)</f>
        <v>0.8944271909999163</v>
      </c>
      <c r="W8" s="29">
        <v>3</v>
      </c>
      <c r="X8" s="29">
        <v>2</v>
      </c>
      <c r="Y8" s="29">
        <v>2</v>
      </c>
      <c r="Z8" s="29">
        <v>3</v>
      </c>
      <c r="AA8" s="29">
        <v>2</v>
      </c>
      <c r="AB8">
        <f t="shared" ref="AB8:AB31" si="7">AVERAGE(W8:AA8)</f>
        <v>2.4</v>
      </c>
      <c r="AC8" s="30">
        <f t="shared" ref="AC8:AC31" si="8">STDEV(W8:AA8)</f>
        <v>0.54772255750516596</v>
      </c>
      <c r="AD8" s="29">
        <v>4</v>
      </c>
      <c r="AE8" s="29">
        <v>4</v>
      </c>
      <c r="AF8">
        <f t="shared" ref="AF8:AF31" si="9">AVERAGE(AD8:AE8)</f>
        <v>4</v>
      </c>
      <c r="AG8" s="30">
        <f t="shared" ref="AG8:AG31" si="10">STDEV(AD8:AE8)</f>
        <v>0</v>
      </c>
      <c r="AH8" s="29">
        <v>5</v>
      </c>
      <c r="AI8" s="29">
        <v>4</v>
      </c>
      <c r="AJ8" s="29">
        <v>3</v>
      </c>
      <c r="AK8" s="29">
        <v>3</v>
      </c>
      <c r="AL8">
        <f t="shared" ref="AL8:AL31" si="11">AVERAGE(AH8:AK8)</f>
        <v>3.75</v>
      </c>
      <c r="AM8" s="30">
        <f t="shared" ref="AM8:AM31" si="12">STDEV(AH8:AK8)</f>
        <v>0.9574271077563381</v>
      </c>
      <c r="AN8">
        <v>5</v>
      </c>
      <c r="AO8">
        <v>5</v>
      </c>
      <c r="AP8">
        <v>5</v>
      </c>
      <c r="AQ8">
        <v>5</v>
      </c>
      <c r="AR8">
        <v>5</v>
      </c>
      <c r="AS8">
        <v>5</v>
      </c>
      <c r="AT8">
        <v>5</v>
      </c>
      <c r="AU8">
        <v>5</v>
      </c>
      <c r="AV8">
        <v>5</v>
      </c>
      <c r="AW8">
        <v>5</v>
      </c>
      <c r="AX8">
        <v>5</v>
      </c>
      <c r="AY8">
        <v>5</v>
      </c>
      <c r="AZ8">
        <v>5</v>
      </c>
      <c r="BA8" s="340">
        <f t="shared" ref="BA8:BA18" si="13">AVERAGE(AN8:AZ8)</f>
        <v>5</v>
      </c>
      <c r="BB8" s="30">
        <f t="shared" ref="BB8:BB18" si="14">STDEV(AN8:AZ8)</f>
        <v>0</v>
      </c>
      <c r="BC8" s="18">
        <v>2</v>
      </c>
      <c r="BD8">
        <v>2</v>
      </c>
      <c r="BE8">
        <v>4</v>
      </c>
      <c r="BF8">
        <v>5</v>
      </c>
      <c r="BG8">
        <v>4</v>
      </c>
      <c r="BH8">
        <v>4</v>
      </c>
      <c r="BI8">
        <v>5</v>
      </c>
      <c r="BJ8">
        <v>5</v>
      </c>
      <c r="BK8">
        <v>4</v>
      </c>
      <c r="BL8">
        <v>4</v>
      </c>
      <c r="BM8">
        <v>5</v>
      </c>
      <c r="BN8">
        <v>5</v>
      </c>
      <c r="BO8">
        <v>5</v>
      </c>
      <c r="BP8">
        <v>5</v>
      </c>
      <c r="BQ8">
        <v>5</v>
      </c>
      <c r="BR8">
        <v>4</v>
      </c>
      <c r="BS8">
        <v>4</v>
      </c>
      <c r="BT8">
        <v>4</v>
      </c>
      <c r="BU8">
        <v>3</v>
      </c>
      <c r="BV8">
        <v>4</v>
      </c>
      <c r="BW8">
        <v>4</v>
      </c>
      <c r="BX8">
        <v>4</v>
      </c>
      <c r="BY8">
        <v>5</v>
      </c>
      <c r="BZ8">
        <v>4</v>
      </c>
      <c r="CA8">
        <v>4</v>
      </c>
      <c r="CB8">
        <v>5</v>
      </c>
      <c r="CC8">
        <v>3</v>
      </c>
      <c r="CD8">
        <v>4</v>
      </c>
      <c r="CE8">
        <v>5</v>
      </c>
      <c r="CF8">
        <v>4</v>
      </c>
      <c r="CG8">
        <v>3</v>
      </c>
      <c r="CH8">
        <v>4</v>
      </c>
      <c r="CI8">
        <f t="shared" ref="CI8:CI29" si="15">AVERAGE(BD8:CH8)</f>
        <v>4.193548387096774</v>
      </c>
      <c r="CJ8" s="30">
        <f t="shared" si="1"/>
        <v>0.74919311434412306</v>
      </c>
      <c r="CK8" s="82">
        <v>2</v>
      </c>
      <c r="CL8">
        <v>4</v>
      </c>
      <c r="CM8">
        <v>3</v>
      </c>
      <c r="CN8">
        <v>3</v>
      </c>
      <c r="CO8">
        <v>2</v>
      </c>
      <c r="CP8">
        <v>3</v>
      </c>
      <c r="CQ8">
        <v>2</v>
      </c>
      <c r="CR8">
        <v>3</v>
      </c>
      <c r="CS8">
        <v>3</v>
      </c>
      <c r="CT8">
        <v>3</v>
      </c>
      <c r="CU8">
        <v>2</v>
      </c>
      <c r="CV8">
        <v>2</v>
      </c>
      <c r="CW8">
        <v>3</v>
      </c>
      <c r="CX8">
        <v>3</v>
      </c>
      <c r="CY8">
        <v>3</v>
      </c>
      <c r="CZ8">
        <v>3</v>
      </c>
      <c r="DA8">
        <v>3</v>
      </c>
      <c r="DB8">
        <v>3</v>
      </c>
      <c r="DC8">
        <v>3</v>
      </c>
      <c r="DD8">
        <v>3</v>
      </c>
      <c r="DE8">
        <v>3</v>
      </c>
      <c r="DF8">
        <f t="shared" ref="DF8:DF30" si="16">AVERAGE(CL8:DE8)</f>
        <v>2.85</v>
      </c>
      <c r="DG8">
        <f t="shared" ref="DG8:DG30" si="17">STDEV(CL8:DE8)</f>
        <v>0.4893604849295935</v>
      </c>
      <c r="DI8" s="33"/>
      <c r="DJ8" s="33"/>
      <c r="DK8" s="33"/>
      <c r="DL8" s="33"/>
      <c r="DM8" s="33"/>
      <c r="DN8" s="33"/>
      <c r="DO8" s="33"/>
    </row>
    <row r="9" spans="1:119" x14ac:dyDescent="0.25">
      <c r="A9">
        <v>3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f t="shared" si="2"/>
        <v>5</v>
      </c>
      <c r="I9" s="30">
        <f t="shared" si="0"/>
        <v>0</v>
      </c>
      <c r="J9">
        <v>5</v>
      </c>
      <c r="K9">
        <v>5</v>
      </c>
      <c r="L9">
        <v>5</v>
      </c>
      <c r="M9">
        <v>5</v>
      </c>
      <c r="N9">
        <f t="shared" si="3"/>
        <v>5</v>
      </c>
      <c r="O9" s="30">
        <f t="shared" si="4"/>
        <v>0</v>
      </c>
      <c r="P9">
        <v>5</v>
      </c>
      <c r="Q9">
        <v>5</v>
      </c>
      <c r="R9">
        <v>5</v>
      </c>
      <c r="S9">
        <v>5</v>
      </c>
      <c r="T9">
        <v>5</v>
      </c>
      <c r="U9">
        <f t="shared" si="5"/>
        <v>5</v>
      </c>
      <c r="V9" s="30">
        <f t="shared" si="6"/>
        <v>0</v>
      </c>
      <c r="W9" s="29">
        <v>5</v>
      </c>
      <c r="X9" s="29">
        <v>5</v>
      </c>
      <c r="Y9" s="29">
        <v>5</v>
      </c>
      <c r="Z9" s="29">
        <v>5</v>
      </c>
      <c r="AA9" s="29">
        <v>5</v>
      </c>
      <c r="AB9">
        <f t="shared" si="7"/>
        <v>5</v>
      </c>
      <c r="AC9" s="30">
        <f t="shared" si="8"/>
        <v>0</v>
      </c>
      <c r="AD9">
        <v>5</v>
      </c>
      <c r="AE9">
        <v>5</v>
      </c>
      <c r="AF9">
        <f t="shared" si="9"/>
        <v>5</v>
      </c>
      <c r="AG9" s="30">
        <f t="shared" si="10"/>
        <v>0</v>
      </c>
      <c r="AH9" s="29">
        <v>5</v>
      </c>
      <c r="AI9" s="29">
        <v>5</v>
      </c>
      <c r="AJ9" s="29">
        <v>5</v>
      </c>
      <c r="AK9" s="29">
        <v>5</v>
      </c>
      <c r="AL9">
        <f t="shared" si="11"/>
        <v>5</v>
      </c>
      <c r="AM9" s="30">
        <f t="shared" si="12"/>
        <v>0</v>
      </c>
      <c r="AN9">
        <v>3</v>
      </c>
      <c r="AO9">
        <v>4</v>
      </c>
      <c r="AP9">
        <v>4</v>
      </c>
      <c r="AQ9">
        <v>4</v>
      </c>
      <c r="AR9">
        <v>3</v>
      </c>
      <c r="AS9">
        <v>3</v>
      </c>
      <c r="AT9">
        <v>3</v>
      </c>
      <c r="AU9">
        <v>3</v>
      </c>
      <c r="AV9">
        <v>3</v>
      </c>
      <c r="AW9">
        <v>3</v>
      </c>
      <c r="AX9">
        <v>3</v>
      </c>
      <c r="AY9">
        <v>2</v>
      </c>
      <c r="AZ9">
        <v>3</v>
      </c>
      <c r="BA9" s="340">
        <f t="shared" si="13"/>
        <v>3.1538461538461537</v>
      </c>
      <c r="BB9" s="30">
        <f t="shared" si="14"/>
        <v>0.55470019622522815</v>
      </c>
      <c r="BC9" s="18">
        <v>3</v>
      </c>
      <c r="BD9">
        <v>3</v>
      </c>
      <c r="BE9">
        <v>3</v>
      </c>
      <c r="BF9">
        <v>4</v>
      </c>
      <c r="BG9">
        <v>4</v>
      </c>
      <c r="BH9">
        <v>4</v>
      </c>
      <c r="BI9">
        <v>3</v>
      </c>
      <c r="BJ9">
        <v>5</v>
      </c>
      <c r="BK9">
        <v>4</v>
      </c>
      <c r="BL9">
        <v>4</v>
      </c>
      <c r="BM9">
        <v>2</v>
      </c>
      <c r="BN9">
        <v>4</v>
      </c>
      <c r="BO9">
        <v>4</v>
      </c>
      <c r="BP9">
        <v>4</v>
      </c>
      <c r="BQ9">
        <v>4</v>
      </c>
      <c r="BR9">
        <v>5</v>
      </c>
      <c r="BS9">
        <v>4</v>
      </c>
      <c r="BT9">
        <v>4</v>
      </c>
      <c r="BU9">
        <v>4</v>
      </c>
      <c r="BV9">
        <v>4</v>
      </c>
      <c r="BW9">
        <v>3</v>
      </c>
      <c r="BX9">
        <v>4</v>
      </c>
      <c r="BY9">
        <v>4</v>
      </c>
      <c r="BZ9">
        <v>4</v>
      </c>
      <c r="CA9">
        <v>3</v>
      </c>
      <c r="CB9">
        <v>4</v>
      </c>
      <c r="CC9">
        <v>2</v>
      </c>
      <c r="CD9">
        <v>3</v>
      </c>
      <c r="CE9">
        <v>4</v>
      </c>
      <c r="CF9">
        <v>4</v>
      </c>
      <c r="CG9">
        <v>3</v>
      </c>
      <c r="CH9">
        <v>4</v>
      </c>
      <c r="CI9">
        <f t="shared" si="15"/>
        <v>3.7096774193548385</v>
      </c>
      <c r="CJ9" s="30">
        <f t="shared" si="1"/>
        <v>0.69250985009104238</v>
      </c>
      <c r="CK9" s="82">
        <v>3</v>
      </c>
      <c r="CL9">
        <v>3</v>
      </c>
      <c r="CM9">
        <v>3</v>
      </c>
      <c r="CN9">
        <v>4</v>
      </c>
      <c r="CO9">
        <v>4</v>
      </c>
      <c r="CP9">
        <v>4</v>
      </c>
      <c r="CQ9">
        <v>3</v>
      </c>
      <c r="CR9">
        <v>2</v>
      </c>
      <c r="CS9">
        <v>2</v>
      </c>
      <c r="CT9">
        <v>2</v>
      </c>
      <c r="CU9">
        <v>3</v>
      </c>
      <c r="CV9">
        <v>3</v>
      </c>
      <c r="CW9">
        <v>3</v>
      </c>
      <c r="CX9">
        <v>3</v>
      </c>
      <c r="CY9">
        <v>3</v>
      </c>
      <c r="CZ9">
        <v>3</v>
      </c>
      <c r="DA9">
        <v>3</v>
      </c>
      <c r="DB9">
        <v>3</v>
      </c>
      <c r="DC9">
        <v>3</v>
      </c>
      <c r="DD9">
        <v>3</v>
      </c>
      <c r="DE9">
        <v>3</v>
      </c>
      <c r="DF9">
        <f t="shared" si="16"/>
        <v>3</v>
      </c>
      <c r="DG9">
        <f t="shared" si="17"/>
        <v>0.56195148694901631</v>
      </c>
      <c r="DI9" s="33"/>
      <c r="DJ9" s="33"/>
      <c r="DK9" s="33"/>
      <c r="DL9" s="33"/>
      <c r="DM9" s="33"/>
      <c r="DN9" s="33"/>
      <c r="DO9" s="33"/>
    </row>
    <row r="10" spans="1:119" x14ac:dyDescent="0.25">
      <c r="A10">
        <v>4</v>
      </c>
      <c r="B10">
        <v>5</v>
      </c>
      <c r="C10">
        <v>5</v>
      </c>
      <c r="D10">
        <v>5</v>
      </c>
      <c r="E10">
        <v>4</v>
      </c>
      <c r="F10">
        <v>5</v>
      </c>
      <c r="G10">
        <v>5</v>
      </c>
      <c r="H10">
        <f t="shared" si="2"/>
        <v>4.833333333333333</v>
      </c>
      <c r="I10" s="30">
        <f t="shared" si="0"/>
        <v>0.40824829046386302</v>
      </c>
      <c r="J10">
        <v>5</v>
      </c>
      <c r="K10">
        <v>4</v>
      </c>
      <c r="L10">
        <v>5</v>
      </c>
      <c r="M10">
        <v>5</v>
      </c>
      <c r="N10">
        <f t="shared" si="3"/>
        <v>4.75</v>
      </c>
      <c r="O10" s="30">
        <f t="shared" si="4"/>
        <v>0.5</v>
      </c>
      <c r="P10">
        <v>5</v>
      </c>
      <c r="Q10">
        <v>5</v>
      </c>
      <c r="R10">
        <v>5</v>
      </c>
      <c r="S10">
        <v>5</v>
      </c>
      <c r="T10">
        <v>3</v>
      </c>
      <c r="U10">
        <f t="shared" si="5"/>
        <v>4.5999999999999996</v>
      </c>
      <c r="V10" s="30">
        <f t="shared" si="6"/>
        <v>0.8944271909999163</v>
      </c>
      <c r="W10">
        <v>5</v>
      </c>
      <c r="X10">
        <v>5</v>
      </c>
      <c r="Y10">
        <v>3</v>
      </c>
      <c r="Z10">
        <v>5</v>
      </c>
      <c r="AA10">
        <v>5</v>
      </c>
      <c r="AB10">
        <f t="shared" si="7"/>
        <v>4.5999999999999996</v>
      </c>
      <c r="AC10" s="30">
        <f t="shared" si="8"/>
        <v>0.8944271909999163</v>
      </c>
      <c r="AD10">
        <v>5</v>
      </c>
      <c r="AE10">
        <v>5</v>
      </c>
      <c r="AF10">
        <f t="shared" si="9"/>
        <v>5</v>
      </c>
      <c r="AG10" s="30">
        <f t="shared" si="10"/>
        <v>0</v>
      </c>
      <c r="AH10">
        <v>5</v>
      </c>
      <c r="AI10">
        <v>5</v>
      </c>
      <c r="AJ10">
        <v>5</v>
      </c>
      <c r="AK10">
        <v>5</v>
      </c>
      <c r="AL10">
        <f t="shared" si="11"/>
        <v>5</v>
      </c>
      <c r="AM10" s="30">
        <f t="shared" si="12"/>
        <v>0</v>
      </c>
      <c r="AN10">
        <v>4</v>
      </c>
      <c r="AO10">
        <v>4</v>
      </c>
      <c r="AP10">
        <v>3</v>
      </c>
      <c r="AQ10">
        <v>3</v>
      </c>
      <c r="AR10">
        <v>5</v>
      </c>
      <c r="AS10">
        <v>5</v>
      </c>
      <c r="AT10">
        <v>4</v>
      </c>
      <c r="AU10">
        <v>5</v>
      </c>
      <c r="AV10">
        <v>4</v>
      </c>
      <c r="AW10">
        <v>3</v>
      </c>
      <c r="AX10">
        <v>2</v>
      </c>
      <c r="AY10">
        <v>2</v>
      </c>
      <c r="AZ10">
        <v>5</v>
      </c>
      <c r="BA10" s="340">
        <f t="shared" si="13"/>
        <v>3.7692307692307692</v>
      </c>
      <c r="BB10" s="30">
        <f t="shared" si="14"/>
        <v>1.0919284281983381</v>
      </c>
      <c r="BC10" s="18">
        <v>4</v>
      </c>
      <c r="BD10">
        <v>3</v>
      </c>
      <c r="BE10">
        <v>4</v>
      </c>
      <c r="BF10">
        <v>5</v>
      </c>
      <c r="BG10">
        <v>5</v>
      </c>
      <c r="BH10">
        <v>3</v>
      </c>
      <c r="BI10">
        <v>3</v>
      </c>
      <c r="BJ10">
        <v>5</v>
      </c>
      <c r="BK10">
        <v>3</v>
      </c>
      <c r="BL10">
        <v>5</v>
      </c>
      <c r="BM10">
        <v>4</v>
      </c>
      <c r="BN10">
        <v>4</v>
      </c>
      <c r="BO10">
        <v>5</v>
      </c>
      <c r="BP10">
        <v>5</v>
      </c>
      <c r="BQ10">
        <v>4</v>
      </c>
      <c r="BR10">
        <v>2</v>
      </c>
      <c r="BS10">
        <v>4</v>
      </c>
      <c r="BT10">
        <v>3</v>
      </c>
      <c r="BU10">
        <v>4</v>
      </c>
      <c r="BV10">
        <v>4</v>
      </c>
      <c r="BW10">
        <v>4</v>
      </c>
      <c r="BX10">
        <v>5</v>
      </c>
      <c r="BY10">
        <v>5</v>
      </c>
      <c r="BZ10">
        <v>5</v>
      </c>
      <c r="CA10">
        <v>2</v>
      </c>
      <c r="CB10">
        <v>3</v>
      </c>
      <c r="CC10">
        <v>3</v>
      </c>
      <c r="CD10">
        <v>3</v>
      </c>
      <c r="CE10">
        <v>4</v>
      </c>
      <c r="CF10">
        <v>3</v>
      </c>
      <c r="CG10">
        <v>4</v>
      </c>
      <c r="CH10">
        <v>5</v>
      </c>
      <c r="CI10">
        <f t="shared" si="15"/>
        <v>3.903225806451613</v>
      </c>
      <c r="CJ10" s="30">
        <f t="shared" si="1"/>
        <v>0.94356906511667737</v>
      </c>
      <c r="CK10" s="82">
        <v>4</v>
      </c>
      <c r="CL10">
        <v>4</v>
      </c>
      <c r="CM10">
        <v>3</v>
      </c>
      <c r="CN10">
        <v>3</v>
      </c>
      <c r="CO10">
        <v>2</v>
      </c>
      <c r="CP10">
        <v>3</v>
      </c>
      <c r="CQ10">
        <v>2</v>
      </c>
      <c r="CR10">
        <v>2</v>
      </c>
      <c r="CS10">
        <v>3</v>
      </c>
      <c r="CT10">
        <v>3</v>
      </c>
      <c r="CU10">
        <v>3</v>
      </c>
      <c r="CV10">
        <v>3</v>
      </c>
      <c r="CW10">
        <v>3</v>
      </c>
      <c r="CX10">
        <v>3</v>
      </c>
      <c r="CY10">
        <v>3</v>
      </c>
      <c r="CZ10">
        <v>3</v>
      </c>
      <c r="DA10">
        <v>4</v>
      </c>
      <c r="DB10">
        <v>3</v>
      </c>
      <c r="DC10">
        <v>3</v>
      </c>
      <c r="DD10">
        <v>3</v>
      </c>
      <c r="DE10">
        <v>2</v>
      </c>
      <c r="DF10">
        <f t="shared" si="16"/>
        <v>2.9</v>
      </c>
      <c r="DG10">
        <f t="shared" si="17"/>
        <v>0.55250625145308307</v>
      </c>
      <c r="DI10" s="33"/>
      <c r="DJ10" s="33"/>
      <c r="DK10" s="33"/>
      <c r="DL10" s="33"/>
      <c r="DM10" s="33"/>
      <c r="DN10" s="33"/>
      <c r="DO10" s="33"/>
    </row>
    <row r="11" spans="1:119" x14ac:dyDescent="0.25">
      <c r="A11">
        <v>5</v>
      </c>
      <c r="B11">
        <v>5</v>
      </c>
      <c r="C11">
        <v>5</v>
      </c>
      <c r="D11">
        <v>5</v>
      </c>
      <c r="E11">
        <v>5</v>
      </c>
      <c r="F11">
        <v>5</v>
      </c>
      <c r="G11">
        <v>4</v>
      </c>
      <c r="H11">
        <f t="shared" si="2"/>
        <v>4.833333333333333</v>
      </c>
      <c r="I11" s="30">
        <f t="shared" si="0"/>
        <v>0.40824829046386302</v>
      </c>
      <c r="J11">
        <v>5</v>
      </c>
      <c r="K11">
        <v>5</v>
      </c>
      <c r="L11">
        <v>5</v>
      </c>
      <c r="M11">
        <v>5</v>
      </c>
      <c r="N11">
        <f t="shared" si="3"/>
        <v>5</v>
      </c>
      <c r="O11" s="30">
        <f t="shared" si="4"/>
        <v>0</v>
      </c>
      <c r="P11">
        <v>5</v>
      </c>
      <c r="Q11">
        <v>5</v>
      </c>
      <c r="R11">
        <v>5</v>
      </c>
      <c r="S11">
        <v>5</v>
      </c>
      <c r="T11">
        <v>5</v>
      </c>
      <c r="U11">
        <f t="shared" si="5"/>
        <v>5</v>
      </c>
      <c r="V11" s="30">
        <f t="shared" si="6"/>
        <v>0</v>
      </c>
      <c r="W11">
        <v>4</v>
      </c>
      <c r="X11">
        <v>4</v>
      </c>
      <c r="Y11">
        <v>4</v>
      </c>
      <c r="Z11">
        <v>4</v>
      </c>
      <c r="AA11">
        <v>4</v>
      </c>
      <c r="AB11">
        <f t="shared" si="7"/>
        <v>4</v>
      </c>
      <c r="AC11" s="30">
        <f t="shared" si="8"/>
        <v>0</v>
      </c>
      <c r="AD11">
        <v>4</v>
      </c>
      <c r="AE11">
        <v>4</v>
      </c>
      <c r="AF11">
        <f t="shared" si="9"/>
        <v>4</v>
      </c>
      <c r="AG11" s="30">
        <f t="shared" si="10"/>
        <v>0</v>
      </c>
      <c r="AH11">
        <v>5</v>
      </c>
      <c r="AI11">
        <v>5</v>
      </c>
      <c r="AJ11">
        <v>5</v>
      </c>
      <c r="AK11">
        <v>5</v>
      </c>
      <c r="AL11">
        <f t="shared" si="11"/>
        <v>5</v>
      </c>
      <c r="AM11" s="30">
        <f t="shared" si="12"/>
        <v>0</v>
      </c>
      <c r="AN11">
        <v>4</v>
      </c>
      <c r="AO11">
        <v>5</v>
      </c>
      <c r="AP11">
        <v>5</v>
      </c>
      <c r="AQ11">
        <v>5</v>
      </c>
      <c r="AR11">
        <v>4</v>
      </c>
      <c r="AS11">
        <v>5</v>
      </c>
      <c r="AT11">
        <v>4</v>
      </c>
      <c r="AU11">
        <v>4</v>
      </c>
      <c r="AV11">
        <v>4</v>
      </c>
      <c r="AW11">
        <v>4</v>
      </c>
      <c r="AX11">
        <v>4</v>
      </c>
      <c r="AY11">
        <v>5</v>
      </c>
      <c r="AZ11">
        <v>5</v>
      </c>
      <c r="BA11" s="340">
        <f t="shared" si="13"/>
        <v>4.4615384615384617</v>
      </c>
      <c r="BB11" s="30">
        <f t="shared" si="14"/>
        <v>0.51887452166277048</v>
      </c>
      <c r="BC11" s="18">
        <v>5</v>
      </c>
      <c r="BD11">
        <v>3</v>
      </c>
      <c r="BE11">
        <v>4</v>
      </c>
      <c r="BF11">
        <v>4</v>
      </c>
      <c r="BG11">
        <v>4</v>
      </c>
      <c r="BH11">
        <v>4</v>
      </c>
      <c r="BI11">
        <v>3</v>
      </c>
      <c r="BJ11">
        <v>4</v>
      </c>
      <c r="BK11">
        <v>4</v>
      </c>
      <c r="BL11">
        <v>4</v>
      </c>
      <c r="BM11">
        <v>5</v>
      </c>
      <c r="BN11">
        <v>4</v>
      </c>
      <c r="BO11">
        <v>4</v>
      </c>
      <c r="BP11">
        <v>4</v>
      </c>
      <c r="BQ11">
        <v>4</v>
      </c>
      <c r="BR11">
        <v>4</v>
      </c>
      <c r="BS11">
        <v>4</v>
      </c>
      <c r="BT11">
        <v>3</v>
      </c>
      <c r="BU11">
        <v>4</v>
      </c>
      <c r="BV11">
        <v>3</v>
      </c>
      <c r="BW11">
        <v>3</v>
      </c>
      <c r="BX11">
        <v>5</v>
      </c>
      <c r="BY11">
        <v>5</v>
      </c>
      <c r="BZ11">
        <v>5</v>
      </c>
      <c r="CA11">
        <v>4</v>
      </c>
      <c r="CB11">
        <v>4</v>
      </c>
      <c r="CC11">
        <v>3</v>
      </c>
      <c r="CD11">
        <v>3</v>
      </c>
      <c r="CE11">
        <v>4</v>
      </c>
      <c r="CF11">
        <v>4</v>
      </c>
      <c r="CG11">
        <v>4</v>
      </c>
      <c r="CH11">
        <v>4</v>
      </c>
      <c r="CI11">
        <f t="shared" si="15"/>
        <v>3.903225806451613</v>
      </c>
      <c r="CJ11" s="30">
        <f t="shared" si="1"/>
        <v>0.59748577163964944</v>
      </c>
      <c r="CK11" s="82">
        <v>5</v>
      </c>
      <c r="CL11">
        <v>4</v>
      </c>
      <c r="CM11">
        <v>3</v>
      </c>
      <c r="CN11">
        <v>3</v>
      </c>
      <c r="CO11">
        <v>2</v>
      </c>
      <c r="CP11">
        <v>3</v>
      </c>
      <c r="CQ11">
        <v>3</v>
      </c>
      <c r="CR11">
        <v>2</v>
      </c>
      <c r="CS11">
        <v>2</v>
      </c>
      <c r="CT11">
        <v>2</v>
      </c>
      <c r="CU11">
        <v>3</v>
      </c>
      <c r="CV11">
        <v>2</v>
      </c>
      <c r="CW11">
        <v>3</v>
      </c>
      <c r="CX11">
        <v>3</v>
      </c>
      <c r="CY11">
        <v>3</v>
      </c>
      <c r="CZ11">
        <v>3</v>
      </c>
      <c r="DA11">
        <v>2</v>
      </c>
      <c r="DB11">
        <v>2</v>
      </c>
      <c r="DC11">
        <v>3</v>
      </c>
      <c r="DD11">
        <v>3</v>
      </c>
      <c r="DE11">
        <v>3</v>
      </c>
      <c r="DF11">
        <f t="shared" si="16"/>
        <v>2.7</v>
      </c>
      <c r="DG11">
        <f t="shared" si="17"/>
        <v>0.5712405705774789</v>
      </c>
      <c r="DI11" s="33"/>
      <c r="DJ11" s="33"/>
      <c r="DK11" s="33"/>
      <c r="DL11" s="33"/>
      <c r="DM11" s="33"/>
      <c r="DN11" s="33"/>
      <c r="DO11" s="33"/>
    </row>
    <row r="12" spans="1:119" x14ac:dyDescent="0.25">
      <c r="A12">
        <v>6</v>
      </c>
      <c r="B12">
        <v>4</v>
      </c>
      <c r="C12">
        <v>4</v>
      </c>
      <c r="D12">
        <v>5</v>
      </c>
      <c r="E12">
        <v>5</v>
      </c>
      <c r="F12">
        <v>5</v>
      </c>
      <c r="G12">
        <v>4</v>
      </c>
      <c r="H12">
        <f t="shared" si="2"/>
        <v>4.5</v>
      </c>
      <c r="I12" s="30">
        <f t="shared" si="0"/>
        <v>0.54772255750516607</v>
      </c>
      <c r="J12">
        <v>5</v>
      </c>
      <c r="K12">
        <v>4</v>
      </c>
      <c r="L12">
        <v>5</v>
      </c>
      <c r="M12">
        <v>5</v>
      </c>
      <c r="N12">
        <f t="shared" si="3"/>
        <v>4.75</v>
      </c>
      <c r="O12" s="30">
        <f t="shared" si="4"/>
        <v>0.5</v>
      </c>
      <c r="P12">
        <v>5</v>
      </c>
      <c r="Q12">
        <v>4</v>
      </c>
      <c r="R12">
        <v>4</v>
      </c>
      <c r="S12">
        <v>5</v>
      </c>
      <c r="T12">
        <v>4</v>
      </c>
      <c r="U12">
        <f t="shared" si="5"/>
        <v>4.4000000000000004</v>
      </c>
      <c r="V12" s="30">
        <f t="shared" si="6"/>
        <v>0.54772255750516674</v>
      </c>
      <c r="W12">
        <v>5</v>
      </c>
      <c r="X12">
        <v>2</v>
      </c>
      <c r="Y12">
        <v>3</v>
      </c>
      <c r="Z12">
        <v>5</v>
      </c>
      <c r="AA12">
        <v>4</v>
      </c>
      <c r="AB12">
        <f t="shared" si="7"/>
        <v>3.8</v>
      </c>
      <c r="AC12" s="30">
        <f t="shared" si="8"/>
        <v>1.3038404810405295</v>
      </c>
      <c r="AD12">
        <v>5</v>
      </c>
      <c r="AE12">
        <v>4</v>
      </c>
      <c r="AF12">
        <f t="shared" si="9"/>
        <v>4.5</v>
      </c>
      <c r="AG12" s="30">
        <f t="shared" si="10"/>
        <v>0.70710678118654757</v>
      </c>
      <c r="AH12">
        <v>4</v>
      </c>
      <c r="AI12">
        <v>4</v>
      </c>
      <c r="AJ12">
        <v>5</v>
      </c>
      <c r="AK12">
        <v>5</v>
      </c>
      <c r="AL12">
        <f t="shared" si="11"/>
        <v>4.5</v>
      </c>
      <c r="AM12" s="30">
        <f t="shared" si="12"/>
        <v>0.57735026918962573</v>
      </c>
      <c r="AN12">
        <v>3</v>
      </c>
      <c r="AO12">
        <v>4</v>
      </c>
      <c r="AP12">
        <v>4</v>
      </c>
      <c r="AQ12">
        <v>3</v>
      </c>
      <c r="AR12">
        <v>3</v>
      </c>
      <c r="AS12">
        <v>4</v>
      </c>
      <c r="AT12">
        <v>4</v>
      </c>
      <c r="AU12">
        <v>4</v>
      </c>
      <c r="AV12">
        <v>4</v>
      </c>
      <c r="AW12">
        <v>4</v>
      </c>
      <c r="AX12">
        <v>4</v>
      </c>
      <c r="AY12">
        <v>2</v>
      </c>
      <c r="AZ12">
        <v>3</v>
      </c>
      <c r="BA12" s="340">
        <f t="shared" si="13"/>
        <v>3.5384615384615383</v>
      </c>
      <c r="BB12" s="30">
        <f t="shared" si="14"/>
        <v>0.66022529177352451</v>
      </c>
      <c r="BC12" s="18">
        <v>6</v>
      </c>
      <c r="BD12">
        <v>2</v>
      </c>
      <c r="BE12">
        <v>4</v>
      </c>
      <c r="BF12">
        <v>5</v>
      </c>
      <c r="BG12">
        <v>5</v>
      </c>
      <c r="BH12">
        <v>3</v>
      </c>
      <c r="BI12">
        <v>4</v>
      </c>
      <c r="BJ12">
        <v>5</v>
      </c>
      <c r="BK12">
        <v>5</v>
      </c>
      <c r="BL12">
        <v>5</v>
      </c>
      <c r="BM12">
        <v>5</v>
      </c>
      <c r="BN12">
        <v>5</v>
      </c>
      <c r="BO12">
        <v>4</v>
      </c>
      <c r="BP12">
        <v>5</v>
      </c>
      <c r="BQ12">
        <v>5</v>
      </c>
      <c r="BR12">
        <v>4</v>
      </c>
      <c r="BS12">
        <v>5</v>
      </c>
      <c r="BT12">
        <v>5</v>
      </c>
      <c r="BU12">
        <v>5</v>
      </c>
      <c r="BV12">
        <v>5</v>
      </c>
      <c r="BW12">
        <v>5</v>
      </c>
      <c r="BX12">
        <v>4</v>
      </c>
      <c r="BY12">
        <v>5</v>
      </c>
      <c r="BZ12">
        <v>5</v>
      </c>
      <c r="CA12">
        <v>3</v>
      </c>
      <c r="CB12">
        <v>4</v>
      </c>
      <c r="CC12">
        <v>4</v>
      </c>
      <c r="CD12">
        <v>3</v>
      </c>
      <c r="CE12">
        <v>4</v>
      </c>
      <c r="CF12">
        <v>5</v>
      </c>
      <c r="CG12">
        <v>4</v>
      </c>
      <c r="CH12">
        <v>5</v>
      </c>
      <c r="CI12">
        <f t="shared" si="15"/>
        <v>4.419354838709677</v>
      </c>
      <c r="CJ12" s="30">
        <f t="shared" si="1"/>
        <v>0.80722543519502965</v>
      </c>
      <c r="CK12" s="82">
        <v>6</v>
      </c>
      <c r="CL12">
        <v>4</v>
      </c>
      <c r="CM12">
        <v>4</v>
      </c>
      <c r="CN12">
        <v>4</v>
      </c>
      <c r="CO12">
        <v>3</v>
      </c>
      <c r="CP12">
        <v>3</v>
      </c>
      <c r="CQ12">
        <v>2</v>
      </c>
      <c r="CR12">
        <v>3</v>
      </c>
      <c r="CS12">
        <v>3</v>
      </c>
      <c r="CT12">
        <v>3</v>
      </c>
      <c r="CU12">
        <v>2</v>
      </c>
      <c r="CV12">
        <v>3</v>
      </c>
      <c r="CW12">
        <v>3</v>
      </c>
      <c r="CX12">
        <v>3</v>
      </c>
      <c r="CY12">
        <v>3</v>
      </c>
      <c r="CZ12">
        <v>3</v>
      </c>
      <c r="DA12">
        <v>3</v>
      </c>
      <c r="DB12">
        <v>2</v>
      </c>
      <c r="DC12">
        <v>3</v>
      </c>
      <c r="DD12">
        <v>3</v>
      </c>
      <c r="DE12">
        <v>2</v>
      </c>
      <c r="DF12">
        <f t="shared" si="16"/>
        <v>2.95</v>
      </c>
      <c r="DG12">
        <f t="shared" si="17"/>
        <v>0.60480531882929889</v>
      </c>
      <c r="DI12" s="33"/>
      <c r="DJ12" s="33"/>
      <c r="DK12" s="33"/>
      <c r="DL12" s="33"/>
      <c r="DM12" s="33"/>
      <c r="DN12" s="33"/>
      <c r="DO12" s="33"/>
    </row>
    <row r="13" spans="1:119" x14ac:dyDescent="0.25">
      <c r="A13">
        <v>7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f t="shared" si="2"/>
        <v>5</v>
      </c>
      <c r="I13" s="30">
        <f t="shared" si="0"/>
        <v>0</v>
      </c>
      <c r="J13">
        <v>5</v>
      </c>
      <c r="K13">
        <v>5</v>
      </c>
      <c r="L13">
        <v>5</v>
      </c>
      <c r="M13">
        <v>5</v>
      </c>
      <c r="N13">
        <f t="shared" si="3"/>
        <v>5</v>
      </c>
      <c r="O13" s="30">
        <f t="shared" si="4"/>
        <v>0</v>
      </c>
      <c r="P13">
        <v>5</v>
      </c>
      <c r="Q13">
        <v>5</v>
      </c>
      <c r="R13">
        <v>5</v>
      </c>
      <c r="S13">
        <v>5</v>
      </c>
      <c r="T13">
        <v>5</v>
      </c>
      <c r="U13">
        <f t="shared" si="5"/>
        <v>5</v>
      </c>
      <c r="V13" s="30">
        <f t="shared" si="6"/>
        <v>0</v>
      </c>
      <c r="W13">
        <v>5</v>
      </c>
      <c r="X13">
        <v>5</v>
      </c>
      <c r="Y13">
        <v>5</v>
      </c>
      <c r="Z13">
        <v>5</v>
      </c>
      <c r="AA13">
        <v>5</v>
      </c>
      <c r="AB13">
        <f t="shared" si="7"/>
        <v>5</v>
      </c>
      <c r="AC13" s="30">
        <f t="shared" si="8"/>
        <v>0</v>
      </c>
      <c r="AD13">
        <v>5</v>
      </c>
      <c r="AE13">
        <v>5</v>
      </c>
      <c r="AF13">
        <f t="shared" si="9"/>
        <v>5</v>
      </c>
      <c r="AG13" s="30">
        <f t="shared" si="10"/>
        <v>0</v>
      </c>
      <c r="AH13">
        <v>5</v>
      </c>
      <c r="AI13">
        <v>5</v>
      </c>
      <c r="AJ13">
        <v>5</v>
      </c>
      <c r="AK13">
        <v>5</v>
      </c>
      <c r="AL13">
        <f t="shared" si="11"/>
        <v>5</v>
      </c>
      <c r="AM13" s="30">
        <f t="shared" si="12"/>
        <v>0</v>
      </c>
      <c r="AN13">
        <v>2</v>
      </c>
      <c r="AO13">
        <v>3</v>
      </c>
      <c r="AP13">
        <v>3</v>
      </c>
      <c r="AQ13">
        <v>2</v>
      </c>
      <c r="AR13">
        <v>2</v>
      </c>
      <c r="AS13">
        <v>2</v>
      </c>
      <c r="AT13">
        <v>2</v>
      </c>
      <c r="AU13">
        <v>2</v>
      </c>
      <c r="AV13">
        <v>2</v>
      </c>
      <c r="AW13">
        <v>3</v>
      </c>
      <c r="AX13">
        <v>3</v>
      </c>
      <c r="AY13">
        <v>1</v>
      </c>
      <c r="AZ13">
        <v>5</v>
      </c>
      <c r="BA13" s="340">
        <f t="shared" si="13"/>
        <v>2.4615384615384617</v>
      </c>
      <c r="BB13" s="30">
        <f t="shared" si="14"/>
        <v>0.96741792204684507</v>
      </c>
      <c r="BC13" s="18">
        <v>7</v>
      </c>
      <c r="BD13">
        <v>4</v>
      </c>
      <c r="BE13">
        <v>4</v>
      </c>
      <c r="BF13">
        <v>4</v>
      </c>
      <c r="BG13">
        <v>5</v>
      </c>
      <c r="BH13">
        <v>4</v>
      </c>
      <c r="BI13">
        <v>5</v>
      </c>
      <c r="BJ13">
        <v>4</v>
      </c>
      <c r="BK13">
        <v>4</v>
      </c>
      <c r="BL13">
        <v>4</v>
      </c>
      <c r="BM13">
        <v>5</v>
      </c>
      <c r="BN13">
        <v>4</v>
      </c>
      <c r="BO13">
        <v>5</v>
      </c>
      <c r="BP13">
        <v>5</v>
      </c>
      <c r="BQ13">
        <v>5</v>
      </c>
      <c r="BR13">
        <v>4</v>
      </c>
      <c r="BS13">
        <v>4</v>
      </c>
      <c r="BT13">
        <v>5</v>
      </c>
      <c r="BU13">
        <v>4</v>
      </c>
      <c r="BV13">
        <v>5</v>
      </c>
      <c r="BW13">
        <v>4</v>
      </c>
      <c r="BX13">
        <v>4</v>
      </c>
      <c r="BY13">
        <v>5</v>
      </c>
      <c r="BZ13">
        <v>4</v>
      </c>
      <c r="CA13">
        <v>3</v>
      </c>
      <c r="CB13">
        <v>4</v>
      </c>
      <c r="CC13">
        <v>4</v>
      </c>
      <c r="CD13">
        <v>4</v>
      </c>
      <c r="CE13">
        <v>4</v>
      </c>
      <c r="CF13">
        <v>4</v>
      </c>
      <c r="CG13">
        <v>3</v>
      </c>
      <c r="CH13">
        <v>5</v>
      </c>
      <c r="CI13">
        <f t="shared" si="15"/>
        <v>4.258064516129032</v>
      </c>
      <c r="CJ13" s="30">
        <f t="shared" si="1"/>
        <v>0.57548483533358452</v>
      </c>
      <c r="CK13" s="82">
        <v>7</v>
      </c>
      <c r="CL13">
        <v>4</v>
      </c>
      <c r="CM13">
        <v>4</v>
      </c>
      <c r="CN13">
        <v>4</v>
      </c>
      <c r="CO13">
        <v>2</v>
      </c>
      <c r="CP13">
        <v>3</v>
      </c>
      <c r="CQ13">
        <v>3</v>
      </c>
      <c r="CR13">
        <v>4</v>
      </c>
      <c r="CS13">
        <v>4</v>
      </c>
      <c r="CT13">
        <v>2</v>
      </c>
      <c r="CU13">
        <v>3</v>
      </c>
      <c r="CV13">
        <v>3</v>
      </c>
      <c r="CW13">
        <v>4</v>
      </c>
      <c r="CX13">
        <v>3</v>
      </c>
      <c r="CY13">
        <v>3</v>
      </c>
      <c r="CZ13">
        <v>3</v>
      </c>
      <c r="DA13">
        <v>2</v>
      </c>
      <c r="DB13">
        <v>3</v>
      </c>
      <c r="DC13">
        <v>3</v>
      </c>
      <c r="DD13">
        <v>3</v>
      </c>
      <c r="DE13">
        <v>3</v>
      </c>
      <c r="DF13">
        <f t="shared" si="16"/>
        <v>3.15</v>
      </c>
      <c r="DG13">
        <f t="shared" si="17"/>
        <v>0.67082039324993736</v>
      </c>
      <c r="DI13" s="33"/>
      <c r="DJ13" s="33"/>
      <c r="DK13" s="33"/>
      <c r="DL13" s="33"/>
      <c r="DM13" s="33"/>
      <c r="DN13" s="33"/>
      <c r="DO13" s="33"/>
    </row>
    <row r="14" spans="1:119" x14ac:dyDescent="0.25">
      <c r="A14">
        <v>8</v>
      </c>
      <c r="B14">
        <v>5</v>
      </c>
      <c r="C14">
        <v>4</v>
      </c>
      <c r="D14">
        <v>4</v>
      </c>
      <c r="E14">
        <v>4</v>
      </c>
      <c r="F14">
        <v>4</v>
      </c>
      <c r="G14">
        <v>4</v>
      </c>
      <c r="H14">
        <f t="shared" si="2"/>
        <v>4.166666666666667</v>
      </c>
      <c r="I14" s="30">
        <f t="shared" si="0"/>
        <v>0.40824829046386302</v>
      </c>
      <c r="J14">
        <v>5</v>
      </c>
      <c r="K14">
        <v>5</v>
      </c>
      <c r="L14">
        <v>4</v>
      </c>
      <c r="M14">
        <v>5</v>
      </c>
      <c r="N14">
        <f t="shared" si="3"/>
        <v>4.75</v>
      </c>
      <c r="O14" s="30">
        <f t="shared" si="4"/>
        <v>0.5</v>
      </c>
      <c r="P14">
        <v>5</v>
      </c>
      <c r="Q14">
        <v>4</v>
      </c>
      <c r="R14">
        <v>5</v>
      </c>
      <c r="S14">
        <v>4</v>
      </c>
      <c r="T14">
        <v>5</v>
      </c>
      <c r="U14">
        <f t="shared" si="5"/>
        <v>4.5999999999999996</v>
      </c>
      <c r="V14" s="30">
        <f t="shared" si="6"/>
        <v>0.54772255750516674</v>
      </c>
      <c r="W14">
        <v>4</v>
      </c>
      <c r="X14">
        <v>4</v>
      </c>
      <c r="Y14">
        <v>4</v>
      </c>
      <c r="Z14">
        <v>4</v>
      </c>
      <c r="AA14">
        <v>4</v>
      </c>
      <c r="AB14">
        <f t="shared" si="7"/>
        <v>4</v>
      </c>
      <c r="AC14" s="30">
        <f t="shared" si="8"/>
        <v>0</v>
      </c>
      <c r="AD14">
        <v>4</v>
      </c>
      <c r="AE14">
        <v>4</v>
      </c>
      <c r="AF14">
        <f t="shared" si="9"/>
        <v>4</v>
      </c>
      <c r="AG14" s="30">
        <f t="shared" si="10"/>
        <v>0</v>
      </c>
      <c r="AH14">
        <v>5</v>
      </c>
      <c r="AI14">
        <v>5</v>
      </c>
      <c r="AJ14">
        <v>5</v>
      </c>
      <c r="AK14">
        <v>5</v>
      </c>
      <c r="AL14">
        <f t="shared" si="11"/>
        <v>5</v>
      </c>
      <c r="AM14" s="30">
        <f t="shared" si="12"/>
        <v>0</v>
      </c>
      <c r="AN14">
        <v>2</v>
      </c>
      <c r="AO14">
        <v>3</v>
      </c>
      <c r="AP14">
        <v>3</v>
      </c>
      <c r="AQ14">
        <v>2</v>
      </c>
      <c r="AR14">
        <v>2</v>
      </c>
      <c r="AS14">
        <v>2</v>
      </c>
      <c r="AT14">
        <v>2</v>
      </c>
      <c r="AU14">
        <v>2</v>
      </c>
      <c r="AV14">
        <v>2</v>
      </c>
      <c r="AW14">
        <v>3</v>
      </c>
      <c r="AX14">
        <v>3</v>
      </c>
      <c r="AY14">
        <v>1</v>
      </c>
      <c r="AZ14">
        <v>5</v>
      </c>
      <c r="BA14" s="340">
        <f t="shared" si="13"/>
        <v>2.4615384615384617</v>
      </c>
      <c r="BB14" s="30">
        <f t="shared" si="14"/>
        <v>0.96741792204684507</v>
      </c>
      <c r="BC14" s="18">
        <v>8</v>
      </c>
      <c r="BD14">
        <v>3</v>
      </c>
      <c r="BE14">
        <v>4</v>
      </c>
      <c r="BF14">
        <v>4</v>
      </c>
      <c r="BG14">
        <v>4</v>
      </c>
      <c r="BH14">
        <v>4</v>
      </c>
      <c r="BI14">
        <v>4</v>
      </c>
      <c r="BJ14">
        <v>4</v>
      </c>
      <c r="BK14">
        <v>4</v>
      </c>
      <c r="BL14">
        <v>4</v>
      </c>
      <c r="BM14">
        <v>4</v>
      </c>
      <c r="BN14">
        <v>4</v>
      </c>
      <c r="BO14">
        <v>4</v>
      </c>
      <c r="BP14">
        <v>4</v>
      </c>
      <c r="BQ14">
        <v>5</v>
      </c>
      <c r="BR14">
        <v>4</v>
      </c>
      <c r="BS14">
        <v>4</v>
      </c>
      <c r="BT14">
        <v>4</v>
      </c>
      <c r="BU14">
        <v>4</v>
      </c>
      <c r="BV14">
        <v>4</v>
      </c>
      <c r="BW14">
        <v>4</v>
      </c>
      <c r="BX14">
        <v>4</v>
      </c>
      <c r="BY14">
        <v>4</v>
      </c>
      <c r="BZ14">
        <v>3</v>
      </c>
      <c r="CA14">
        <v>4</v>
      </c>
      <c r="CB14">
        <v>4</v>
      </c>
      <c r="CC14">
        <v>4</v>
      </c>
      <c r="CD14">
        <v>4</v>
      </c>
      <c r="CE14">
        <v>4</v>
      </c>
      <c r="CF14">
        <v>4</v>
      </c>
      <c r="CG14">
        <v>4</v>
      </c>
      <c r="CH14">
        <v>4</v>
      </c>
      <c r="CI14">
        <f t="shared" si="15"/>
        <v>3.967741935483871</v>
      </c>
      <c r="CJ14" s="30">
        <f t="shared" si="1"/>
        <v>0.3145230217055594</v>
      </c>
      <c r="CK14" s="82">
        <v>8</v>
      </c>
      <c r="CL14">
        <v>4</v>
      </c>
      <c r="CM14">
        <v>3</v>
      </c>
      <c r="CN14">
        <v>3</v>
      </c>
      <c r="CO14">
        <v>2</v>
      </c>
      <c r="CP14">
        <v>3</v>
      </c>
      <c r="CQ14">
        <v>2</v>
      </c>
      <c r="CR14">
        <v>2</v>
      </c>
      <c r="CS14">
        <v>2</v>
      </c>
      <c r="CT14">
        <v>2</v>
      </c>
      <c r="CU14">
        <v>3</v>
      </c>
      <c r="CV14">
        <v>2</v>
      </c>
      <c r="CW14">
        <v>3</v>
      </c>
      <c r="CX14">
        <v>3</v>
      </c>
      <c r="CY14">
        <v>3</v>
      </c>
      <c r="CZ14">
        <v>3</v>
      </c>
      <c r="DA14">
        <v>3</v>
      </c>
      <c r="DB14">
        <v>2</v>
      </c>
      <c r="DC14">
        <v>2</v>
      </c>
      <c r="DD14">
        <v>2</v>
      </c>
      <c r="DE14">
        <v>2</v>
      </c>
      <c r="DF14">
        <f t="shared" si="16"/>
        <v>2.5499999999999998</v>
      </c>
      <c r="DG14">
        <f t="shared" si="17"/>
        <v>0.60480531882929889</v>
      </c>
      <c r="DI14" s="33"/>
      <c r="DJ14" s="33"/>
      <c r="DK14" s="33"/>
      <c r="DL14" s="33"/>
      <c r="DM14" s="33"/>
      <c r="DN14" s="33"/>
      <c r="DO14" s="33"/>
    </row>
    <row r="15" spans="1:119" x14ac:dyDescent="0.25">
      <c r="A15">
        <v>9</v>
      </c>
      <c r="B15">
        <v>4</v>
      </c>
      <c r="C15">
        <v>3</v>
      </c>
      <c r="D15">
        <v>4</v>
      </c>
      <c r="E15">
        <v>4</v>
      </c>
      <c r="F15">
        <v>3</v>
      </c>
      <c r="G15">
        <v>4</v>
      </c>
      <c r="H15">
        <f t="shared" si="2"/>
        <v>3.6666666666666665</v>
      </c>
      <c r="I15" s="30">
        <f t="shared" si="0"/>
        <v>0.51639777949432131</v>
      </c>
      <c r="J15">
        <v>5</v>
      </c>
      <c r="K15">
        <v>3</v>
      </c>
      <c r="L15">
        <v>3</v>
      </c>
      <c r="M15">
        <v>5</v>
      </c>
      <c r="N15">
        <f t="shared" si="3"/>
        <v>4</v>
      </c>
      <c r="O15" s="30">
        <f t="shared" si="4"/>
        <v>1.1547005383792515</v>
      </c>
      <c r="P15">
        <v>5</v>
      </c>
      <c r="Q15">
        <v>4</v>
      </c>
      <c r="R15">
        <v>4</v>
      </c>
      <c r="S15">
        <v>3</v>
      </c>
      <c r="T15">
        <v>4</v>
      </c>
      <c r="U15">
        <f t="shared" si="5"/>
        <v>4</v>
      </c>
      <c r="V15" s="30">
        <f t="shared" si="6"/>
        <v>0.70710678118654757</v>
      </c>
      <c r="W15">
        <v>4</v>
      </c>
      <c r="X15">
        <v>4</v>
      </c>
      <c r="Y15">
        <v>3</v>
      </c>
      <c r="Z15">
        <v>4</v>
      </c>
      <c r="AA15">
        <v>3</v>
      </c>
      <c r="AB15">
        <f t="shared" si="7"/>
        <v>3.6</v>
      </c>
      <c r="AC15" s="30">
        <f t="shared" si="8"/>
        <v>0.54772255750516674</v>
      </c>
      <c r="AD15">
        <v>4</v>
      </c>
      <c r="AE15">
        <v>3</v>
      </c>
      <c r="AF15">
        <f t="shared" si="9"/>
        <v>3.5</v>
      </c>
      <c r="AG15" s="30">
        <f t="shared" si="10"/>
        <v>0.70710678118654757</v>
      </c>
      <c r="AH15">
        <v>4</v>
      </c>
      <c r="AI15">
        <v>4</v>
      </c>
      <c r="AJ15">
        <v>3</v>
      </c>
      <c r="AK15">
        <v>3</v>
      </c>
      <c r="AL15">
        <f t="shared" si="11"/>
        <v>3.5</v>
      </c>
      <c r="AM15" s="30">
        <f t="shared" si="12"/>
        <v>0.57735026918962573</v>
      </c>
      <c r="AN15">
        <v>5</v>
      </c>
      <c r="AO15">
        <v>5</v>
      </c>
      <c r="AP15">
        <v>5</v>
      </c>
      <c r="AQ15">
        <v>5</v>
      </c>
      <c r="AR15">
        <v>5</v>
      </c>
      <c r="AS15">
        <v>5</v>
      </c>
      <c r="AT15">
        <v>5</v>
      </c>
      <c r="AU15">
        <v>5</v>
      </c>
      <c r="AV15">
        <v>4</v>
      </c>
      <c r="AW15">
        <v>4</v>
      </c>
      <c r="AX15">
        <v>4</v>
      </c>
      <c r="AY15">
        <v>3</v>
      </c>
      <c r="AZ15">
        <v>4</v>
      </c>
      <c r="BA15" s="340">
        <f t="shared" si="13"/>
        <v>4.5384615384615383</v>
      </c>
      <c r="BB15" s="30">
        <f t="shared" si="14"/>
        <v>0.66022529177352451</v>
      </c>
      <c r="BC15" s="18">
        <v>9</v>
      </c>
      <c r="BD15">
        <v>1</v>
      </c>
      <c r="BE15">
        <v>1</v>
      </c>
      <c r="BF15">
        <v>5</v>
      </c>
      <c r="BG15">
        <v>5</v>
      </c>
      <c r="BH15">
        <v>4</v>
      </c>
      <c r="BI15">
        <v>5</v>
      </c>
      <c r="BJ15">
        <v>5</v>
      </c>
      <c r="BK15">
        <v>4</v>
      </c>
      <c r="BL15">
        <v>4</v>
      </c>
      <c r="BM15">
        <v>5</v>
      </c>
      <c r="BN15">
        <v>5</v>
      </c>
      <c r="BO15">
        <v>5</v>
      </c>
      <c r="BP15">
        <v>5</v>
      </c>
      <c r="BR15">
        <v>4</v>
      </c>
      <c r="BS15">
        <v>5</v>
      </c>
      <c r="BT15">
        <v>4</v>
      </c>
      <c r="BU15">
        <v>5</v>
      </c>
      <c r="BV15">
        <v>5</v>
      </c>
      <c r="BW15">
        <v>5</v>
      </c>
      <c r="BX15">
        <v>5</v>
      </c>
      <c r="BY15">
        <v>5</v>
      </c>
      <c r="BZ15">
        <v>5</v>
      </c>
      <c r="CA15">
        <v>3</v>
      </c>
      <c r="CB15">
        <v>3</v>
      </c>
      <c r="CC15">
        <v>3</v>
      </c>
      <c r="CD15">
        <v>2</v>
      </c>
      <c r="CE15">
        <v>4</v>
      </c>
      <c r="CF15">
        <v>4</v>
      </c>
      <c r="CG15">
        <v>3</v>
      </c>
      <c r="CH15">
        <v>3</v>
      </c>
      <c r="CI15">
        <f t="shared" si="15"/>
        <v>4.0666666666666664</v>
      </c>
      <c r="CJ15" s="30">
        <f t="shared" si="1"/>
        <v>1.2015315896469558</v>
      </c>
      <c r="CK15" s="82">
        <v>9</v>
      </c>
      <c r="CL15">
        <v>3</v>
      </c>
      <c r="CM15">
        <v>3</v>
      </c>
      <c r="CN15">
        <v>3</v>
      </c>
      <c r="CO15">
        <v>3</v>
      </c>
      <c r="CP15">
        <v>3</v>
      </c>
      <c r="CQ15">
        <v>3</v>
      </c>
      <c r="CR15">
        <v>3</v>
      </c>
      <c r="CS15">
        <v>3</v>
      </c>
      <c r="CT15">
        <v>3</v>
      </c>
      <c r="CU15">
        <v>3</v>
      </c>
      <c r="CV15">
        <v>3</v>
      </c>
      <c r="CW15">
        <v>3</v>
      </c>
      <c r="CX15">
        <v>3</v>
      </c>
      <c r="CY15">
        <v>3</v>
      </c>
      <c r="CZ15">
        <v>3</v>
      </c>
      <c r="DA15">
        <v>3</v>
      </c>
      <c r="DB15">
        <v>3</v>
      </c>
      <c r="DC15">
        <v>3</v>
      </c>
      <c r="DD15">
        <v>3</v>
      </c>
      <c r="DE15">
        <v>3</v>
      </c>
      <c r="DF15">
        <f t="shared" si="16"/>
        <v>3</v>
      </c>
      <c r="DG15">
        <f t="shared" si="17"/>
        <v>0</v>
      </c>
      <c r="DI15" s="33"/>
      <c r="DJ15" s="33"/>
      <c r="DK15" s="33"/>
      <c r="DL15" s="33"/>
      <c r="DM15" s="33"/>
      <c r="DN15" s="33"/>
      <c r="DO15" s="33"/>
    </row>
    <row r="16" spans="1:119" x14ac:dyDescent="0.25">
      <c r="A16">
        <v>10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f t="shared" si="2"/>
        <v>5</v>
      </c>
      <c r="I16" s="30">
        <f t="shared" si="0"/>
        <v>0</v>
      </c>
      <c r="J16">
        <v>5</v>
      </c>
      <c r="K16">
        <v>5</v>
      </c>
      <c r="L16">
        <v>5</v>
      </c>
      <c r="M16">
        <v>5</v>
      </c>
      <c r="N16">
        <f t="shared" si="3"/>
        <v>5</v>
      </c>
      <c r="O16" s="30">
        <f t="shared" si="4"/>
        <v>0</v>
      </c>
      <c r="P16">
        <v>5</v>
      </c>
      <c r="Q16">
        <v>5</v>
      </c>
      <c r="R16">
        <v>5</v>
      </c>
      <c r="S16">
        <v>5</v>
      </c>
      <c r="T16">
        <v>5</v>
      </c>
      <c r="U16">
        <f t="shared" si="5"/>
        <v>5</v>
      </c>
      <c r="V16" s="30">
        <f t="shared" si="6"/>
        <v>0</v>
      </c>
      <c r="W16">
        <v>5</v>
      </c>
      <c r="X16">
        <v>5</v>
      </c>
      <c r="Y16">
        <v>5</v>
      </c>
      <c r="Z16">
        <v>5</v>
      </c>
      <c r="AA16">
        <v>5</v>
      </c>
      <c r="AB16">
        <f t="shared" si="7"/>
        <v>5</v>
      </c>
      <c r="AC16" s="30">
        <f t="shared" si="8"/>
        <v>0</v>
      </c>
      <c r="AD16">
        <v>5</v>
      </c>
      <c r="AE16">
        <v>5</v>
      </c>
      <c r="AF16">
        <f t="shared" si="9"/>
        <v>5</v>
      </c>
      <c r="AG16" s="30">
        <f t="shared" si="10"/>
        <v>0</v>
      </c>
      <c r="AH16">
        <v>5</v>
      </c>
      <c r="AI16">
        <v>5</v>
      </c>
      <c r="AJ16">
        <v>5</v>
      </c>
      <c r="AK16">
        <v>5</v>
      </c>
      <c r="AL16">
        <f t="shared" si="11"/>
        <v>5</v>
      </c>
      <c r="AM16" s="30">
        <f t="shared" si="12"/>
        <v>0</v>
      </c>
      <c r="AN16">
        <v>4</v>
      </c>
      <c r="AO16">
        <v>5</v>
      </c>
      <c r="AP16">
        <v>5</v>
      </c>
      <c r="AQ16">
        <v>4</v>
      </c>
      <c r="AR16">
        <v>3</v>
      </c>
      <c r="AS16">
        <v>4</v>
      </c>
      <c r="AT16">
        <v>4</v>
      </c>
      <c r="AU16">
        <v>3</v>
      </c>
      <c r="AV16">
        <v>3</v>
      </c>
      <c r="AW16">
        <v>3</v>
      </c>
      <c r="AX16">
        <v>3</v>
      </c>
      <c r="AY16">
        <v>4</v>
      </c>
      <c r="AZ16">
        <v>4</v>
      </c>
      <c r="BA16" s="340">
        <f t="shared" si="13"/>
        <v>3.7692307692307692</v>
      </c>
      <c r="BB16" s="30">
        <f t="shared" si="14"/>
        <v>0.72501105208198502</v>
      </c>
      <c r="BC16" s="18">
        <v>10</v>
      </c>
      <c r="BD16">
        <v>2</v>
      </c>
      <c r="BE16">
        <v>3</v>
      </c>
      <c r="BF16">
        <v>5</v>
      </c>
      <c r="BG16">
        <v>5</v>
      </c>
      <c r="BH16">
        <v>4</v>
      </c>
      <c r="BI16">
        <v>3</v>
      </c>
      <c r="BJ16">
        <v>5</v>
      </c>
      <c r="BK16">
        <v>4</v>
      </c>
      <c r="BL16">
        <v>3</v>
      </c>
      <c r="BM16">
        <v>5</v>
      </c>
      <c r="BN16">
        <v>5</v>
      </c>
      <c r="BO16">
        <v>4</v>
      </c>
      <c r="BP16">
        <v>4</v>
      </c>
      <c r="BQ16">
        <v>5</v>
      </c>
      <c r="BR16">
        <v>4</v>
      </c>
      <c r="BS16">
        <v>4</v>
      </c>
      <c r="BT16">
        <v>4</v>
      </c>
      <c r="BU16">
        <v>4</v>
      </c>
      <c r="BV16">
        <v>4</v>
      </c>
      <c r="BW16">
        <v>4</v>
      </c>
      <c r="BX16">
        <v>4</v>
      </c>
      <c r="BY16">
        <v>5</v>
      </c>
      <c r="BZ16">
        <v>3</v>
      </c>
      <c r="CA16">
        <v>3</v>
      </c>
      <c r="CB16">
        <v>4</v>
      </c>
      <c r="CC16">
        <v>3</v>
      </c>
      <c r="CD16">
        <v>3</v>
      </c>
      <c r="CE16">
        <v>4</v>
      </c>
      <c r="CF16">
        <v>4</v>
      </c>
      <c r="CG16">
        <v>4</v>
      </c>
      <c r="CH16">
        <v>3</v>
      </c>
      <c r="CI16">
        <f t="shared" si="15"/>
        <v>3.903225806451613</v>
      </c>
      <c r="CJ16" s="30">
        <f t="shared" si="1"/>
        <v>0.78971888288079695</v>
      </c>
      <c r="CK16" s="82">
        <v>10</v>
      </c>
      <c r="CL16">
        <v>4</v>
      </c>
      <c r="CM16">
        <v>4</v>
      </c>
      <c r="CN16">
        <v>4</v>
      </c>
      <c r="CO16">
        <v>4</v>
      </c>
      <c r="CP16">
        <v>3</v>
      </c>
      <c r="CQ16">
        <v>3</v>
      </c>
      <c r="CR16">
        <v>3</v>
      </c>
      <c r="CS16">
        <v>3</v>
      </c>
      <c r="CT16">
        <v>3</v>
      </c>
      <c r="CU16">
        <v>2</v>
      </c>
      <c r="CV16">
        <v>2</v>
      </c>
      <c r="CW16">
        <v>3</v>
      </c>
      <c r="CX16">
        <v>3</v>
      </c>
      <c r="CY16">
        <v>3</v>
      </c>
      <c r="CZ16">
        <v>4</v>
      </c>
      <c r="DA16">
        <v>3</v>
      </c>
      <c r="DB16">
        <v>3</v>
      </c>
      <c r="DC16">
        <v>3</v>
      </c>
      <c r="DD16">
        <v>2</v>
      </c>
      <c r="DE16">
        <v>2</v>
      </c>
      <c r="DF16">
        <f t="shared" si="16"/>
        <v>3.05</v>
      </c>
      <c r="DG16">
        <f t="shared" si="17"/>
        <v>0.68633274115325926</v>
      </c>
      <c r="DI16" s="33"/>
      <c r="DJ16" s="33"/>
      <c r="DK16" s="33"/>
      <c r="DL16" s="33"/>
      <c r="DM16" s="33"/>
      <c r="DN16" s="33"/>
      <c r="DO16" s="33"/>
    </row>
    <row r="17" spans="1:119" x14ac:dyDescent="0.25">
      <c r="A17">
        <v>11</v>
      </c>
      <c r="B17">
        <v>4</v>
      </c>
      <c r="C17">
        <v>4</v>
      </c>
      <c r="D17">
        <v>5</v>
      </c>
      <c r="E17">
        <v>5</v>
      </c>
      <c r="F17">
        <v>4</v>
      </c>
      <c r="G17">
        <v>4</v>
      </c>
      <c r="H17">
        <f t="shared" si="2"/>
        <v>4.333333333333333</v>
      </c>
      <c r="I17" s="30">
        <f t="shared" si="0"/>
        <v>0.51639777949432131</v>
      </c>
      <c r="J17">
        <v>5</v>
      </c>
      <c r="K17">
        <v>4</v>
      </c>
      <c r="L17">
        <v>3</v>
      </c>
      <c r="M17">
        <v>4</v>
      </c>
      <c r="N17">
        <f t="shared" si="3"/>
        <v>4</v>
      </c>
      <c r="O17" s="30">
        <f t="shared" si="4"/>
        <v>0.81649658092772603</v>
      </c>
      <c r="P17">
        <v>4</v>
      </c>
      <c r="Q17">
        <v>4</v>
      </c>
      <c r="R17">
        <v>4</v>
      </c>
      <c r="S17">
        <v>4</v>
      </c>
      <c r="T17">
        <v>5</v>
      </c>
      <c r="U17">
        <f t="shared" si="5"/>
        <v>4.2</v>
      </c>
      <c r="V17" s="30">
        <f t="shared" si="6"/>
        <v>0.44721359549995793</v>
      </c>
      <c r="W17">
        <v>5</v>
      </c>
      <c r="X17">
        <v>4</v>
      </c>
      <c r="Y17">
        <v>3</v>
      </c>
      <c r="Z17">
        <v>5</v>
      </c>
      <c r="AA17">
        <v>3</v>
      </c>
      <c r="AB17">
        <f t="shared" si="7"/>
        <v>4</v>
      </c>
      <c r="AC17" s="30">
        <f t="shared" si="8"/>
        <v>1</v>
      </c>
      <c r="AD17">
        <v>5</v>
      </c>
      <c r="AE17">
        <v>4</v>
      </c>
      <c r="AF17">
        <f t="shared" si="9"/>
        <v>4.5</v>
      </c>
      <c r="AG17" s="30">
        <f t="shared" si="10"/>
        <v>0.70710678118654757</v>
      </c>
      <c r="AH17">
        <v>4</v>
      </c>
      <c r="AI17">
        <v>4</v>
      </c>
      <c r="AJ17">
        <v>4</v>
      </c>
      <c r="AK17">
        <v>4</v>
      </c>
      <c r="AL17">
        <f t="shared" si="11"/>
        <v>4</v>
      </c>
      <c r="AM17" s="30">
        <f t="shared" si="12"/>
        <v>0</v>
      </c>
      <c r="AN17">
        <v>4</v>
      </c>
      <c r="AO17">
        <v>5</v>
      </c>
      <c r="AP17">
        <v>5</v>
      </c>
      <c r="AQ17">
        <v>4</v>
      </c>
      <c r="AR17">
        <v>3</v>
      </c>
      <c r="AS17">
        <v>3</v>
      </c>
      <c r="AT17">
        <v>3</v>
      </c>
      <c r="AU17">
        <v>4</v>
      </c>
      <c r="AV17">
        <v>4</v>
      </c>
      <c r="AW17">
        <v>4</v>
      </c>
      <c r="AX17">
        <v>4</v>
      </c>
      <c r="AY17">
        <v>3</v>
      </c>
      <c r="AZ17">
        <v>5</v>
      </c>
      <c r="BA17" s="340">
        <f t="shared" si="13"/>
        <v>3.9230769230769229</v>
      </c>
      <c r="BB17" s="30">
        <f t="shared" si="14"/>
        <v>0.75955452531275058</v>
      </c>
      <c r="BC17" s="18">
        <v>11</v>
      </c>
      <c r="BD17">
        <v>3</v>
      </c>
      <c r="BE17">
        <v>4</v>
      </c>
      <c r="BF17">
        <v>4</v>
      </c>
      <c r="BG17">
        <v>5</v>
      </c>
      <c r="BH17">
        <v>4</v>
      </c>
      <c r="BI17">
        <v>5</v>
      </c>
      <c r="BJ17">
        <v>5</v>
      </c>
      <c r="BK17">
        <v>3</v>
      </c>
      <c r="BL17">
        <v>4</v>
      </c>
      <c r="BM17">
        <v>5</v>
      </c>
      <c r="BN17">
        <v>5</v>
      </c>
      <c r="BO17">
        <v>5</v>
      </c>
      <c r="BP17">
        <v>5</v>
      </c>
      <c r="BQ17">
        <v>5</v>
      </c>
      <c r="BR17">
        <v>5</v>
      </c>
      <c r="BS17">
        <v>4</v>
      </c>
      <c r="BT17">
        <v>5</v>
      </c>
      <c r="BU17">
        <v>5</v>
      </c>
      <c r="BV17">
        <v>5</v>
      </c>
      <c r="BW17">
        <v>4</v>
      </c>
      <c r="BX17">
        <v>5</v>
      </c>
      <c r="BY17">
        <v>5</v>
      </c>
      <c r="BZ17">
        <v>4</v>
      </c>
      <c r="CA17">
        <v>3</v>
      </c>
      <c r="CB17">
        <v>5</v>
      </c>
      <c r="CC17">
        <v>2</v>
      </c>
      <c r="CD17">
        <v>4</v>
      </c>
      <c r="CE17">
        <v>5</v>
      </c>
      <c r="CF17">
        <v>5</v>
      </c>
      <c r="CG17">
        <v>3</v>
      </c>
      <c r="CH17">
        <v>4</v>
      </c>
      <c r="CI17">
        <f t="shared" si="15"/>
        <v>4.354838709677419</v>
      </c>
      <c r="CJ17" s="30">
        <f t="shared" si="1"/>
        <v>0.83858559876235284</v>
      </c>
      <c r="CK17" s="82">
        <v>11</v>
      </c>
      <c r="CL17">
        <v>3</v>
      </c>
      <c r="CM17">
        <v>2</v>
      </c>
      <c r="CN17">
        <v>3</v>
      </c>
      <c r="CO17">
        <v>2</v>
      </c>
      <c r="CP17">
        <v>3</v>
      </c>
      <c r="CQ17">
        <v>2</v>
      </c>
      <c r="CR17">
        <v>2</v>
      </c>
      <c r="CS17">
        <v>2</v>
      </c>
      <c r="CT17">
        <v>2</v>
      </c>
      <c r="CU17">
        <v>2</v>
      </c>
      <c r="CV17">
        <v>2</v>
      </c>
      <c r="CW17">
        <v>2</v>
      </c>
      <c r="CX17">
        <v>3</v>
      </c>
      <c r="CY17">
        <v>2</v>
      </c>
      <c r="CZ17">
        <v>2</v>
      </c>
      <c r="DA17">
        <v>2</v>
      </c>
      <c r="DB17">
        <v>2</v>
      </c>
      <c r="DC17">
        <v>3</v>
      </c>
      <c r="DD17">
        <v>2</v>
      </c>
      <c r="DE17">
        <v>3</v>
      </c>
      <c r="DF17">
        <f t="shared" si="16"/>
        <v>2.2999999999999998</v>
      </c>
      <c r="DG17">
        <f t="shared" si="17"/>
        <v>0.47016234598162743</v>
      </c>
      <c r="DI17" s="33"/>
      <c r="DJ17" s="33"/>
      <c r="DK17" s="33"/>
      <c r="DL17" s="33"/>
      <c r="DM17" s="33"/>
      <c r="DN17" s="33"/>
      <c r="DO17" s="33"/>
    </row>
    <row r="18" spans="1:119" x14ac:dyDescent="0.25">
      <c r="A18">
        <v>12</v>
      </c>
      <c r="B18">
        <v>5</v>
      </c>
      <c r="C18">
        <v>4</v>
      </c>
      <c r="D18">
        <v>5</v>
      </c>
      <c r="E18">
        <v>5</v>
      </c>
      <c r="F18">
        <v>5</v>
      </c>
      <c r="G18">
        <v>5</v>
      </c>
      <c r="H18">
        <f t="shared" si="2"/>
        <v>4.833333333333333</v>
      </c>
      <c r="I18" s="30">
        <f t="shared" si="0"/>
        <v>0.40824829046386302</v>
      </c>
      <c r="J18">
        <v>5</v>
      </c>
      <c r="K18">
        <v>5</v>
      </c>
      <c r="L18">
        <v>5</v>
      </c>
      <c r="M18">
        <v>5</v>
      </c>
      <c r="N18">
        <f t="shared" si="3"/>
        <v>5</v>
      </c>
      <c r="O18" s="30">
        <f t="shared" si="4"/>
        <v>0</v>
      </c>
      <c r="P18">
        <v>5</v>
      </c>
      <c r="Q18">
        <v>5</v>
      </c>
      <c r="R18">
        <v>5</v>
      </c>
      <c r="S18">
        <v>5</v>
      </c>
      <c r="T18">
        <v>4</v>
      </c>
      <c r="U18">
        <f t="shared" si="5"/>
        <v>4.8</v>
      </c>
      <c r="V18" s="30">
        <f t="shared" si="6"/>
        <v>0.44721359549995793</v>
      </c>
      <c r="W18">
        <v>4</v>
      </c>
      <c r="X18">
        <v>4</v>
      </c>
      <c r="Y18">
        <v>5</v>
      </c>
      <c r="Z18">
        <v>5</v>
      </c>
      <c r="AA18">
        <v>4</v>
      </c>
      <c r="AB18">
        <f t="shared" si="7"/>
        <v>4.4000000000000004</v>
      </c>
      <c r="AC18" s="30">
        <f t="shared" si="8"/>
        <v>0.54772255750516674</v>
      </c>
      <c r="AD18">
        <v>4</v>
      </c>
      <c r="AE18">
        <v>5</v>
      </c>
      <c r="AF18">
        <f t="shared" si="9"/>
        <v>4.5</v>
      </c>
      <c r="AG18" s="30">
        <f t="shared" si="10"/>
        <v>0.70710678118654757</v>
      </c>
      <c r="AH18">
        <v>5</v>
      </c>
      <c r="AI18">
        <v>5</v>
      </c>
      <c r="AJ18">
        <v>4</v>
      </c>
      <c r="AK18">
        <v>4</v>
      </c>
      <c r="AL18">
        <f t="shared" si="11"/>
        <v>4.5</v>
      </c>
      <c r="AM18" s="30">
        <f t="shared" si="12"/>
        <v>0.57735026918962573</v>
      </c>
      <c r="AN18">
        <v>4</v>
      </c>
      <c r="AO18">
        <v>5</v>
      </c>
      <c r="AP18">
        <v>5</v>
      </c>
      <c r="AQ18">
        <v>4</v>
      </c>
      <c r="AR18">
        <v>3</v>
      </c>
      <c r="AS18">
        <v>4</v>
      </c>
      <c r="AT18">
        <v>3</v>
      </c>
      <c r="AU18">
        <v>5</v>
      </c>
      <c r="AV18">
        <v>3</v>
      </c>
      <c r="AW18">
        <v>3</v>
      </c>
      <c r="AX18">
        <v>2</v>
      </c>
      <c r="AY18">
        <v>3</v>
      </c>
      <c r="AZ18">
        <v>5</v>
      </c>
      <c r="BA18" s="340">
        <f t="shared" si="13"/>
        <v>3.7692307692307692</v>
      </c>
      <c r="BB18" s="30">
        <f t="shared" si="14"/>
        <v>1.0127393670836671</v>
      </c>
      <c r="BC18" s="18">
        <v>12</v>
      </c>
      <c r="BD18">
        <v>2</v>
      </c>
      <c r="BE18">
        <v>4</v>
      </c>
      <c r="BF18">
        <v>4</v>
      </c>
      <c r="BG18">
        <v>4</v>
      </c>
      <c r="BH18">
        <v>3</v>
      </c>
      <c r="BI18">
        <v>4</v>
      </c>
      <c r="BJ18">
        <v>4</v>
      </c>
      <c r="BK18">
        <v>4</v>
      </c>
      <c r="BL18">
        <v>4</v>
      </c>
      <c r="BM18">
        <v>4</v>
      </c>
      <c r="BN18">
        <v>4</v>
      </c>
      <c r="BO18">
        <v>5</v>
      </c>
      <c r="BP18">
        <v>4</v>
      </c>
      <c r="BQ18">
        <v>4</v>
      </c>
      <c r="BR18">
        <v>5</v>
      </c>
      <c r="BS18">
        <v>4</v>
      </c>
      <c r="BT18">
        <v>4</v>
      </c>
      <c r="BU18">
        <v>3</v>
      </c>
      <c r="BV18">
        <v>3</v>
      </c>
      <c r="BW18">
        <v>3</v>
      </c>
      <c r="BX18">
        <v>3</v>
      </c>
      <c r="BY18">
        <v>3</v>
      </c>
      <c r="BZ18">
        <v>3</v>
      </c>
      <c r="CA18">
        <v>3</v>
      </c>
      <c r="CB18">
        <v>4</v>
      </c>
      <c r="CC18">
        <v>2</v>
      </c>
      <c r="CD18">
        <v>3</v>
      </c>
      <c r="CE18">
        <v>3</v>
      </c>
      <c r="CF18">
        <v>4</v>
      </c>
      <c r="CG18">
        <v>4</v>
      </c>
      <c r="CH18">
        <v>4</v>
      </c>
      <c r="CI18">
        <f t="shared" si="15"/>
        <v>3.6129032258064515</v>
      </c>
      <c r="CJ18" s="30">
        <f t="shared" si="1"/>
        <v>0.71542152399075043</v>
      </c>
      <c r="CK18" s="82">
        <v>12</v>
      </c>
      <c r="CL18">
        <v>4</v>
      </c>
      <c r="CM18">
        <v>3</v>
      </c>
      <c r="CN18">
        <v>3</v>
      </c>
      <c r="CO18">
        <v>3</v>
      </c>
      <c r="CP18">
        <v>3</v>
      </c>
      <c r="CQ18">
        <v>3</v>
      </c>
      <c r="CR18">
        <v>2</v>
      </c>
      <c r="CS18">
        <v>2</v>
      </c>
      <c r="CT18">
        <v>2</v>
      </c>
      <c r="CU18">
        <v>2</v>
      </c>
      <c r="CV18">
        <v>2</v>
      </c>
      <c r="CW18">
        <v>3</v>
      </c>
      <c r="CX18">
        <v>3</v>
      </c>
      <c r="CY18">
        <v>3</v>
      </c>
      <c r="CZ18">
        <v>2</v>
      </c>
      <c r="DA18">
        <v>2</v>
      </c>
      <c r="DB18">
        <v>2</v>
      </c>
      <c r="DC18">
        <v>3</v>
      </c>
      <c r="DD18">
        <v>3</v>
      </c>
      <c r="DE18">
        <v>3</v>
      </c>
      <c r="DF18">
        <f t="shared" si="16"/>
        <v>2.65</v>
      </c>
      <c r="DG18">
        <f t="shared" si="17"/>
        <v>0.58714294861240024</v>
      </c>
      <c r="DI18" s="33"/>
      <c r="DJ18" s="33"/>
      <c r="DK18" s="33"/>
      <c r="DL18" s="33"/>
      <c r="DM18" s="33"/>
      <c r="DN18" s="33"/>
      <c r="DO18" s="33"/>
    </row>
    <row r="19" spans="1:119" x14ac:dyDescent="0.25">
      <c r="A19">
        <v>13</v>
      </c>
      <c r="B19">
        <v>4</v>
      </c>
      <c r="C19">
        <v>4</v>
      </c>
      <c r="D19">
        <v>4</v>
      </c>
      <c r="E19">
        <v>4</v>
      </c>
      <c r="F19">
        <v>4</v>
      </c>
      <c r="G19">
        <v>4</v>
      </c>
      <c r="H19">
        <f t="shared" si="2"/>
        <v>4</v>
      </c>
      <c r="I19" s="30">
        <f t="shared" si="0"/>
        <v>0</v>
      </c>
      <c r="J19">
        <v>5</v>
      </c>
      <c r="K19">
        <v>4</v>
      </c>
      <c r="L19">
        <v>4</v>
      </c>
      <c r="M19">
        <v>4</v>
      </c>
      <c r="N19">
        <f t="shared" si="3"/>
        <v>4.25</v>
      </c>
      <c r="O19" s="30">
        <f t="shared" si="4"/>
        <v>0.5</v>
      </c>
      <c r="P19">
        <v>4</v>
      </c>
      <c r="Q19">
        <v>4</v>
      </c>
      <c r="R19">
        <v>4</v>
      </c>
      <c r="S19">
        <v>4</v>
      </c>
      <c r="T19">
        <v>5</v>
      </c>
      <c r="U19">
        <f t="shared" si="5"/>
        <v>4.2</v>
      </c>
      <c r="V19" s="30">
        <f t="shared" si="6"/>
        <v>0.44721359549995793</v>
      </c>
      <c r="W19">
        <v>4</v>
      </c>
      <c r="X19">
        <v>4</v>
      </c>
      <c r="Y19">
        <v>4</v>
      </c>
      <c r="AA19">
        <v>4</v>
      </c>
      <c r="AB19">
        <f t="shared" si="7"/>
        <v>4</v>
      </c>
      <c r="AC19" s="30">
        <f t="shared" si="8"/>
        <v>0</v>
      </c>
      <c r="AD19">
        <v>4</v>
      </c>
      <c r="AE19">
        <v>4</v>
      </c>
      <c r="AF19">
        <f t="shared" si="9"/>
        <v>4</v>
      </c>
      <c r="AG19" s="30">
        <f t="shared" si="10"/>
        <v>0</v>
      </c>
      <c r="AH19">
        <v>4</v>
      </c>
      <c r="AI19">
        <v>4</v>
      </c>
      <c r="AJ19">
        <v>4</v>
      </c>
      <c r="AK19">
        <v>4</v>
      </c>
      <c r="AL19">
        <f t="shared" si="11"/>
        <v>4</v>
      </c>
      <c r="AM19" s="30">
        <f t="shared" si="12"/>
        <v>0</v>
      </c>
      <c r="BA19" s="340"/>
      <c r="BB19" s="30"/>
      <c r="BC19" s="18">
        <v>13</v>
      </c>
      <c r="BD19">
        <v>2</v>
      </c>
      <c r="BE19">
        <v>4</v>
      </c>
      <c r="BF19">
        <v>4</v>
      </c>
      <c r="BG19">
        <v>5</v>
      </c>
      <c r="BH19">
        <v>5</v>
      </c>
      <c r="BI19">
        <v>5</v>
      </c>
      <c r="BJ19">
        <v>5</v>
      </c>
      <c r="BK19">
        <v>5</v>
      </c>
      <c r="BL19">
        <v>4</v>
      </c>
      <c r="BM19">
        <v>5</v>
      </c>
      <c r="BN19">
        <v>4</v>
      </c>
      <c r="BO19">
        <v>5</v>
      </c>
      <c r="BP19">
        <v>5</v>
      </c>
      <c r="BQ19">
        <v>4</v>
      </c>
      <c r="BR19">
        <v>4</v>
      </c>
      <c r="BS19">
        <v>4</v>
      </c>
      <c r="BT19">
        <v>5</v>
      </c>
      <c r="BU19">
        <v>4</v>
      </c>
      <c r="BV19">
        <v>5</v>
      </c>
      <c r="BW19">
        <v>4</v>
      </c>
      <c r="BX19">
        <v>4</v>
      </c>
      <c r="BY19">
        <v>5</v>
      </c>
      <c r="BZ19">
        <v>4</v>
      </c>
      <c r="CA19">
        <v>3</v>
      </c>
      <c r="CB19">
        <v>4</v>
      </c>
      <c r="CC19">
        <v>3</v>
      </c>
      <c r="CD19">
        <v>2</v>
      </c>
      <c r="CE19">
        <v>4</v>
      </c>
      <c r="CF19">
        <v>4</v>
      </c>
      <c r="CG19">
        <v>3</v>
      </c>
      <c r="CH19">
        <v>4</v>
      </c>
      <c r="CI19">
        <f t="shared" si="15"/>
        <v>4.129032258064516</v>
      </c>
      <c r="CJ19" s="30">
        <f t="shared" si="1"/>
        <v>0.8462440736915473</v>
      </c>
      <c r="CK19" s="82">
        <v>13</v>
      </c>
      <c r="CL19">
        <v>4</v>
      </c>
      <c r="CM19">
        <v>3</v>
      </c>
      <c r="CN19">
        <v>4</v>
      </c>
      <c r="CO19">
        <v>3</v>
      </c>
      <c r="CP19">
        <v>3</v>
      </c>
      <c r="CQ19">
        <v>2</v>
      </c>
      <c r="CR19">
        <v>2</v>
      </c>
      <c r="CS19">
        <v>2</v>
      </c>
      <c r="CT19">
        <v>3</v>
      </c>
      <c r="CU19">
        <v>2</v>
      </c>
      <c r="CV19">
        <v>2</v>
      </c>
      <c r="CW19">
        <v>3</v>
      </c>
      <c r="CX19">
        <v>3</v>
      </c>
      <c r="CY19">
        <v>3</v>
      </c>
      <c r="CZ19">
        <v>3</v>
      </c>
      <c r="DA19">
        <v>2</v>
      </c>
      <c r="DB19">
        <v>3</v>
      </c>
      <c r="DC19">
        <v>2</v>
      </c>
      <c r="DD19">
        <v>3</v>
      </c>
      <c r="DE19">
        <v>3</v>
      </c>
      <c r="DF19">
        <f t="shared" si="16"/>
        <v>2.75</v>
      </c>
      <c r="DG19">
        <f t="shared" si="17"/>
        <v>0.63866637365850509</v>
      </c>
      <c r="DI19" s="33"/>
      <c r="DJ19" s="33"/>
      <c r="DK19" s="33"/>
      <c r="DL19" s="33"/>
      <c r="DM19" s="33"/>
      <c r="DN19" s="33"/>
      <c r="DO19" s="33"/>
    </row>
    <row r="20" spans="1:119" x14ac:dyDescent="0.25">
      <c r="A20">
        <v>14</v>
      </c>
      <c r="B20">
        <v>4</v>
      </c>
      <c r="C20">
        <v>4</v>
      </c>
      <c r="D20">
        <v>4</v>
      </c>
      <c r="E20">
        <v>4</v>
      </c>
      <c r="F20">
        <v>4</v>
      </c>
      <c r="G20">
        <v>4</v>
      </c>
      <c r="H20">
        <f t="shared" si="2"/>
        <v>4</v>
      </c>
      <c r="I20" s="30">
        <f t="shared" si="0"/>
        <v>0</v>
      </c>
      <c r="J20">
        <v>5</v>
      </c>
      <c r="K20">
        <v>4</v>
      </c>
      <c r="L20">
        <v>4</v>
      </c>
      <c r="M20">
        <v>5</v>
      </c>
      <c r="N20">
        <f t="shared" si="3"/>
        <v>4.5</v>
      </c>
      <c r="O20" s="30">
        <f t="shared" si="4"/>
        <v>0.57735026918962573</v>
      </c>
      <c r="P20">
        <v>5</v>
      </c>
      <c r="Q20">
        <v>4</v>
      </c>
      <c r="R20">
        <v>4</v>
      </c>
      <c r="S20">
        <v>4</v>
      </c>
      <c r="T20">
        <v>4</v>
      </c>
      <c r="U20">
        <f t="shared" si="5"/>
        <v>4.2</v>
      </c>
      <c r="V20" s="30">
        <f t="shared" si="6"/>
        <v>0.44721359549995787</v>
      </c>
      <c r="W20">
        <v>4</v>
      </c>
      <c r="X20">
        <v>4</v>
      </c>
      <c r="Y20">
        <v>4</v>
      </c>
      <c r="Z20">
        <v>4</v>
      </c>
      <c r="AA20">
        <v>4</v>
      </c>
      <c r="AB20">
        <f t="shared" si="7"/>
        <v>4</v>
      </c>
      <c r="AC20" s="30">
        <f t="shared" si="8"/>
        <v>0</v>
      </c>
      <c r="AD20">
        <v>4</v>
      </c>
      <c r="AE20">
        <v>4</v>
      </c>
      <c r="AF20">
        <f t="shared" si="9"/>
        <v>4</v>
      </c>
      <c r="AG20" s="30">
        <f t="shared" si="10"/>
        <v>0</v>
      </c>
      <c r="AH20">
        <v>5</v>
      </c>
      <c r="AI20">
        <v>5</v>
      </c>
      <c r="AJ20">
        <v>4</v>
      </c>
      <c r="AK20">
        <v>4</v>
      </c>
      <c r="AL20">
        <f t="shared" si="11"/>
        <v>4.5</v>
      </c>
      <c r="AM20" s="30">
        <f t="shared" si="12"/>
        <v>0.57735026918962573</v>
      </c>
      <c r="AN20">
        <v>3</v>
      </c>
      <c r="AO20">
        <v>4</v>
      </c>
      <c r="AP20">
        <v>4</v>
      </c>
      <c r="AR20">
        <v>1</v>
      </c>
      <c r="AS20">
        <v>3</v>
      </c>
      <c r="AT20">
        <v>4</v>
      </c>
      <c r="AU20">
        <v>3</v>
      </c>
      <c r="AV20">
        <v>3</v>
      </c>
      <c r="AW20">
        <v>3</v>
      </c>
      <c r="AX20">
        <v>4</v>
      </c>
      <c r="AY20">
        <v>1</v>
      </c>
      <c r="AZ20">
        <v>4</v>
      </c>
      <c r="BA20" s="340">
        <f t="shared" ref="BA20:BA31" si="18">AVERAGE(AN20:AZ20)</f>
        <v>3.0833333333333335</v>
      </c>
      <c r="BB20" s="30">
        <f t="shared" ref="BB20:BB31" si="19">STDEV(AN20:AZ20)</f>
        <v>1.083624669450832</v>
      </c>
      <c r="BC20" s="18">
        <v>14</v>
      </c>
      <c r="BD20">
        <v>3</v>
      </c>
      <c r="BE20">
        <v>4</v>
      </c>
      <c r="BF20">
        <v>5</v>
      </c>
      <c r="BG20">
        <v>5</v>
      </c>
      <c r="BH20">
        <v>3</v>
      </c>
      <c r="BI20">
        <v>5</v>
      </c>
      <c r="BJ20">
        <v>4</v>
      </c>
      <c r="BK20">
        <v>4</v>
      </c>
      <c r="BL20">
        <v>5</v>
      </c>
      <c r="BM20">
        <v>5</v>
      </c>
      <c r="BN20">
        <v>4</v>
      </c>
      <c r="BO20">
        <v>5</v>
      </c>
      <c r="BP20">
        <v>5</v>
      </c>
      <c r="BQ20">
        <v>5</v>
      </c>
      <c r="BR20">
        <v>5</v>
      </c>
      <c r="BS20">
        <v>5</v>
      </c>
      <c r="BT20">
        <v>4</v>
      </c>
      <c r="BU20">
        <v>4</v>
      </c>
      <c r="BW20">
        <v>5</v>
      </c>
      <c r="BX20">
        <v>5</v>
      </c>
      <c r="BY20">
        <v>4</v>
      </c>
      <c r="BZ20">
        <v>5</v>
      </c>
      <c r="CA20">
        <v>4</v>
      </c>
      <c r="CB20">
        <v>5</v>
      </c>
      <c r="CC20">
        <v>4</v>
      </c>
      <c r="CD20">
        <v>4</v>
      </c>
      <c r="CE20">
        <v>5</v>
      </c>
      <c r="CF20">
        <v>5</v>
      </c>
      <c r="CG20">
        <v>5</v>
      </c>
      <c r="CH20">
        <v>5</v>
      </c>
      <c r="CI20">
        <f t="shared" si="15"/>
        <v>4.5333333333333332</v>
      </c>
      <c r="CJ20" s="30">
        <f t="shared" si="1"/>
        <v>0.62881022482985738</v>
      </c>
      <c r="CK20" s="82">
        <v>14</v>
      </c>
      <c r="CL20">
        <v>3</v>
      </c>
      <c r="CM20">
        <v>4</v>
      </c>
      <c r="CN20">
        <v>3</v>
      </c>
      <c r="CO20">
        <v>3</v>
      </c>
      <c r="CP20">
        <v>3</v>
      </c>
      <c r="CQ20">
        <v>3</v>
      </c>
      <c r="CR20">
        <v>3</v>
      </c>
      <c r="CS20">
        <v>4</v>
      </c>
      <c r="CT20">
        <v>3</v>
      </c>
      <c r="CU20">
        <v>3</v>
      </c>
      <c r="CV20">
        <v>2</v>
      </c>
      <c r="CW20">
        <v>3</v>
      </c>
      <c r="CX20">
        <v>4</v>
      </c>
      <c r="CY20">
        <v>4</v>
      </c>
      <c r="CZ20">
        <v>3</v>
      </c>
      <c r="DA20">
        <v>3</v>
      </c>
      <c r="DB20">
        <v>3</v>
      </c>
      <c r="DC20">
        <v>3</v>
      </c>
      <c r="DD20">
        <v>3</v>
      </c>
      <c r="DE20">
        <v>3</v>
      </c>
      <c r="DF20">
        <f t="shared" si="16"/>
        <v>3.15</v>
      </c>
      <c r="DG20">
        <f t="shared" si="17"/>
        <v>0.4893604849295935</v>
      </c>
      <c r="DI20" s="36"/>
      <c r="DJ20" s="103"/>
      <c r="DK20" s="36"/>
      <c r="DL20" s="33"/>
      <c r="DM20" s="36"/>
      <c r="DN20" s="36"/>
      <c r="DO20" s="36"/>
    </row>
    <row r="21" spans="1:119" x14ac:dyDescent="0.25">
      <c r="A21">
        <v>15</v>
      </c>
      <c r="B21">
        <v>4</v>
      </c>
      <c r="C21">
        <v>5</v>
      </c>
      <c r="D21">
        <v>5</v>
      </c>
      <c r="E21">
        <v>4</v>
      </c>
      <c r="F21">
        <v>4</v>
      </c>
      <c r="G21">
        <v>4</v>
      </c>
      <c r="H21">
        <f t="shared" si="2"/>
        <v>4.333333333333333</v>
      </c>
      <c r="I21" s="30">
        <f t="shared" si="0"/>
        <v>0.51639777949432131</v>
      </c>
      <c r="J21">
        <v>5</v>
      </c>
      <c r="K21">
        <v>4</v>
      </c>
      <c r="L21">
        <v>5</v>
      </c>
      <c r="M21">
        <v>5</v>
      </c>
      <c r="N21">
        <f t="shared" si="3"/>
        <v>4.75</v>
      </c>
      <c r="O21" s="30">
        <f t="shared" si="4"/>
        <v>0.5</v>
      </c>
      <c r="P21">
        <v>5</v>
      </c>
      <c r="Q21">
        <v>3</v>
      </c>
      <c r="R21">
        <v>3</v>
      </c>
      <c r="S21">
        <v>4</v>
      </c>
      <c r="T21">
        <v>4</v>
      </c>
      <c r="U21">
        <f t="shared" si="5"/>
        <v>3.8</v>
      </c>
      <c r="V21" s="30">
        <f t="shared" si="6"/>
        <v>0.83666002653407512</v>
      </c>
      <c r="W21">
        <v>4</v>
      </c>
      <c r="X21">
        <v>3</v>
      </c>
      <c r="Y21">
        <v>3</v>
      </c>
      <c r="Z21">
        <v>4</v>
      </c>
      <c r="AA21">
        <v>4</v>
      </c>
      <c r="AB21">
        <f t="shared" si="7"/>
        <v>3.6</v>
      </c>
      <c r="AC21" s="30">
        <f t="shared" si="8"/>
        <v>0.54772255750516674</v>
      </c>
      <c r="AD21">
        <v>5</v>
      </c>
      <c r="AE21">
        <v>5</v>
      </c>
      <c r="AF21">
        <f t="shared" si="9"/>
        <v>5</v>
      </c>
      <c r="AG21" s="30">
        <f t="shared" si="10"/>
        <v>0</v>
      </c>
      <c r="AH21">
        <v>3</v>
      </c>
      <c r="AI21">
        <v>4</v>
      </c>
      <c r="AJ21">
        <v>4</v>
      </c>
      <c r="AK21">
        <v>4</v>
      </c>
      <c r="AL21">
        <f t="shared" si="11"/>
        <v>3.75</v>
      </c>
      <c r="AM21" s="30">
        <f t="shared" si="12"/>
        <v>0.5</v>
      </c>
      <c r="AN21">
        <v>4</v>
      </c>
      <c r="AO21">
        <v>5</v>
      </c>
      <c r="AP21">
        <v>4</v>
      </c>
      <c r="AQ21">
        <v>5</v>
      </c>
      <c r="AR21">
        <v>3</v>
      </c>
      <c r="AS21">
        <v>4</v>
      </c>
      <c r="AT21">
        <v>4</v>
      </c>
      <c r="AU21">
        <v>2</v>
      </c>
      <c r="AV21">
        <v>2</v>
      </c>
      <c r="AW21">
        <v>2</v>
      </c>
      <c r="AX21">
        <v>3</v>
      </c>
      <c r="AY21">
        <v>2</v>
      </c>
      <c r="AZ21">
        <v>3</v>
      </c>
      <c r="BA21" s="340">
        <f t="shared" si="18"/>
        <v>3.3076923076923075</v>
      </c>
      <c r="BB21" s="30">
        <f t="shared" si="19"/>
        <v>1.1094003924504583</v>
      </c>
      <c r="BC21" s="18">
        <v>15</v>
      </c>
      <c r="BD21">
        <v>3</v>
      </c>
      <c r="BE21">
        <v>4</v>
      </c>
      <c r="BF21">
        <v>4</v>
      </c>
      <c r="BG21">
        <v>4</v>
      </c>
      <c r="BH21">
        <v>3</v>
      </c>
      <c r="BI21">
        <v>4</v>
      </c>
      <c r="BJ21">
        <v>5</v>
      </c>
      <c r="BK21">
        <v>4</v>
      </c>
      <c r="BL21">
        <v>4</v>
      </c>
      <c r="BM21">
        <v>4</v>
      </c>
      <c r="BN21">
        <v>5</v>
      </c>
      <c r="BO21">
        <v>4</v>
      </c>
      <c r="BP21">
        <v>4</v>
      </c>
      <c r="BQ21">
        <v>4</v>
      </c>
      <c r="BR21">
        <v>5</v>
      </c>
      <c r="BS21">
        <v>4</v>
      </c>
      <c r="BT21">
        <v>3</v>
      </c>
      <c r="BU21">
        <v>4</v>
      </c>
      <c r="BV21">
        <v>3</v>
      </c>
      <c r="BW21">
        <v>4</v>
      </c>
      <c r="BX21">
        <v>4</v>
      </c>
      <c r="BY21">
        <v>4</v>
      </c>
      <c r="BZ21">
        <v>4</v>
      </c>
      <c r="CA21">
        <v>3</v>
      </c>
      <c r="CB21">
        <v>4</v>
      </c>
      <c r="CC21">
        <v>3</v>
      </c>
      <c r="CD21">
        <v>4</v>
      </c>
      <c r="CE21">
        <v>4</v>
      </c>
      <c r="CF21">
        <v>4</v>
      </c>
      <c r="CG21">
        <v>4</v>
      </c>
      <c r="CH21">
        <v>4</v>
      </c>
      <c r="CI21">
        <f t="shared" si="15"/>
        <v>3.903225806451613</v>
      </c>
      <c r="CJ21" s="30">
        <f t="shared" si="1"/>
        <v>0.53881590608032415</v>
      </c>
      <c r="CK21" s="82">
        <v>15</v>
      </c>
      <c r="CL21">
        <v>4</v>
      </c>
      <c r="CM21">
        <v>3</v>
      </c>
      <c r="CN21">
        <v>3</v>
      </c>
      <c r="CO21">
        <v>3</v>
      </c>
      <c r="CP21">
        <v>3</v>
      </c>
      <c r="CQ21">
        <v>2</v>
      </c>
      <c r="CR21">
        <v>2</v>
      </c>
      <c r="CS21">
        <v>3</v>
      </c>
      <c r="CT21">
        <v>2</v>
      </c>
      <c r="CU21">
        <v>2</v>
      </c>
      <c r="CV21">
        <v>2</v>
      </c>
      <c r="CW21">
        <v>3</v>
      </c>
      <c r="CX21">
        <v>4</v>
      </c>
      <c r="CY21">
        <v>4</v>
      </c>
      <c r="CZ21">
        <v>3</v>
      </c>
      <c r="DA21">
        <v>3</v>
      </c>
      <c r="DB21">
        <v>3</v>
      </c>
      <c r="DC21">
        <v>3</v>
      </c>
      <c r="DD21">
        <v>3</v>
      </c>
      <c r="DE21">
        <v>2</v>
      </c>
      <c r="DF21">
        <f t="shared" si="16"/>
        <v>2.85</v>
      </c>
      <c r="DG21">
        <f t="shared" si="17"/>
        <v>0.67082039324993736</v>
      </c>
      <c r="DI21" s="97"/>
      <c r="DJ21" s="1"/>
      <c r="DK21" s="1"/>
      <c r="DL21" s="33"/>
      <c r="DM21" s="1"/>
      <c r="DN21" s="1"/>
      <c r="DO21" s="1"/>
    </row>
    <row r="22" spans="1:119" x14ac:dyDescent="0.25">
      <c r="A22">
        <v>17</v>
      </c>
      <c r="B22">
        <v>4</v>
      </c>
      <c r="C22">
        <v>2</v>
      </c>
      <c r="D22">
        <v>3</v>
      </c>
      <c r="E22">
        <v>5</v>
      </c>
      <c r="F22">
        <v>5</v>
      </c>
      <c r="G22">
        <v>3</v>
      </c>
      <c r="H22">
        <f t="shared" si="2"/>
        <v>3.6666666666666665</v>
      </c>
      <c r="I22" s="30">
        <f t="shared" si="0"/>
        <v>1.2110601416389963</v>
      </c>
      <c r="J22">
        <v>5</v>
      </c>
      <c r="K22">
        <v>5</v>
      </c>
      <c r="L22">
        <v>5</v>
      </c>
      <c r="M22">
        <v>5</v>
      </c>
      <c r="N22">
        <f t="shared" si="3"/>
        <v>5</v>
      </c>
      <c r="O22" s="30">
        <f t="shared" si="4"/>
        <v>0</v>
      </c>
      <c r="P22">
        <v>5</v>
      </c>
      <c r="Q22">
        <v>3</v>
      </c>
      <c r="R22">
        <v>4</v>
      </c>
      <c r="S22">
        <v>4</v>
      </c>
      <c r="T22">
        <v>4</v>
      </c>
      <c r="U22">
        <f t="shared" si="5"/>
        <v>4</v>
      </c>
      <c r="V22" s="30">
        <f t="shared" si="6"/>
        <v>0.70710678118654757</v>
      </c>
      <c r="W22">
        <v>5</v>
      </c>
      <c r="X22">
        <v>5</v>
      </c>
      <c r="Y22">
        <v>5</v>
      </c>
      <c r="Z22">
        <v>5</v>
      </c>
      <c r="AA22">
        <v>5</v>
      </c>
      <c r="AB22">
        <f t="shared" si="7"/>
        <v>5</v>
      </c>
      <c r="AC22" s="30">
        <f t="shared" si="8"/>
        <v>0</v>
      </c>
      <c r="AD22">
        <v>5</v>
      </c>
      <c r="AE22">
        <v>5</v>
      </c>
      <c r="AF22">
        <f t="shared" si="9"/>
        <v>5</v>
      </c>
      <c r="AG22" s="30">
        <f t="shared" si="10"/>
        <v>0</v>
      </c>
      <c r="AH22">
        <v>4</v>
      </c>
      <c r="AI22">
        <v>4</v>
      </c>
      <c r="AJ22">
        <v>3</v>
      </c>
      <c r="AK22">
        <v>3</v>
      </c>
      <c r="AL22">
        <f t="shared" si="11"/>
        <v>3.5</v>
      </c>
      <c r="AM22" s="30">
        <f t="shared" si="12"/>
        <v>0.57735026918962573</v>
      </c>
      <c r="AN22">
        <v>4</v>
      </c>
      <c r="AO22">
        <v>4</v>
      </c>
      <c r="AP22">
        <v>4</v>
      </c>
      <c r="AQ22">
        <v>4</v>
      </c>
      <c r="AR22">
        <v>3</v>
      </c>
      <c r="AS22">
        <v>4</v>
      </c>
      <c r="AT22">
        <v>4</v>
      </c>
      <c r="AU22">
        <v>4</v>
      </c>
      <c r="AV22">
        <v>4</v>
      </c>
      <c r="AW22">
        <v>4</v>
      </c>
      <c r="AX22">
        <v>4</v>
      </c>
      <c r="AY22">
        <v>2</v>
      </c>
      <c r="AZ22">
        <v>4</v>
      </c>
      <c r="BA22" s="340">
        <f t="shared" si="18"/>
        <v>3.7692307692307692</v>
      </c>
      <c r="BB22" s="30">
        <f t="shared" si="19"/>
        <v>0.59914468951527899</v>
      </c>
      <c r="BC22" s="18">
        <v>16</v>
      </c>
      <c r="BD22">
        <v>2</v>
      </c>
      <c r="BE22">
        <v>3</v>
      </c>
      <c r="BF22">
        <v>5</v>
      </c>
      <c r="BG22">
        <v>5</v>
      </c>
      <c r="BH22">
        <v>3</v>
      </c>
      <c r="BI22">
        <v>4</v>
      </c>
      <c r="BJ22">
        <v>3</v>
      </c>
      <c r="BK22">
        <v>5</v>
      </c>
      <c r="BL22">
        <v>3</v>
      </c>
      <c r="BM22">
        <v>5</v>
      </c>
      <c r="BN22">
        <v>4</v>
      </c>
      <c r="BO22">
        <v>5</v>
      </c>
      <c r="BP22">
        <v>5</v>
      </c>
      <c r="BQ22">
        <v>4</v>
      </c>
      <c r="BR22">
        <v>5</v>
      </c>
      <c r="BS22">
        <v>5</v>
      </c>
      <c r="BT22">
        <v>4</v>
      </c>
      <c r="BU22">
        <v>4</v>
      </c>
      <c r="BV22">
        <v>3</v>
      </c>
      <c r="BW22">
        <v>3</v>
      </c>
      <c r="BX22">
        <v>5</v>
      </c>
      <c r="BY22">
        <v>5</v>
      </c>
      <c r="BZ22">
        <v>5</v>
      </c>
      <c r="CA22">
        <v>2</v>
      </c>
      <c r="CB22">
        <v>4</v>
      </c>
      <c r="CC22">
        <v>3</v>
      </c>
      <c r="CD22">
        <v>3</v>
      </c>
      <c r="CE22">
        <v>4</v>
      </c>
      <c r="CF22">
        <v>4</v>
      </c>
      <c r="CG22">
        <v>4</v>
      </c>
      <c r="CH22">
        <v>5</v>
      </c>
      <c r="CI22">
        <f t="shared" si="15"/>
        <v>4</v>
      </c>
      <c r="CJ22" s="30">
        <f t="shared" si="1"/>
        <v>0.96609178307929588</v>
      </c>
      <c r="CK22" s="82">
        <v>16</v>
      </c>
      <c r="CL22">
        <v>4</v>
      </c>
      <c r="CM22">
        <v>3</v>
      </c>
      <c r="CN22">
        <v>3</v>
      </c>
      <c r="CO22">
        <v>3</v>
      </c>
      <c r="CP22">
        <v>3</v>
      </c>
      <c r="CQ22">
        <v>3</v>
      </c>
      <c r="CR22">
        <v>2</v>
      </c>
      <c r="CS22">
        <v>2</v>
      </c>
      <c r="CT22">
        <v>3</v>
      </c>
      <c r="CU22">
        <v>2</v>
      </c>
      <c r="CV22">
        <v>2</v>
      </c>
      <c r="CW22">
        <v>3</v>
      </c>
      <c r="CX22">
        <v>3</v>
      </c>
      <c r="CY22">
        <v>3</v>
      </c>
      <c r="CZ22">
        <v>3</v>
      </c>
      <c r="DA22">
        <v>2</v>
      </c>
      <c r="DB22">
        <v>3</v>
      </c>
      <c r="DC22">
        <v>3</v>
      </c>
      <c r="DD22">
        <v>2</v>
      </c>
      <c r="DE22">
        <v>2</v>
      </c>
      <c r="DF22">
        <f t="shared" si="16"/>
        <v>2.7</v>
      </c>
      <c r="DG22">
        <f t="shared" si="17"/>
        <v>0.5712405705774789</v>
      </c>
      <c r="DI22" s="1"/>
      <c r="DJ22" s="1"/>
      <c r="DK22" s="1"/>
      <c r="DL22" s="33"/>
      <c r="DM22" s="1"/>
      <c r="DN22" s="1"/>
      <c r="DO22" s="1"/>
    </row>
    <row r="23" spans="1:119" x14ac:dyDescent="0.25">
      <c r="A23">
        <v>18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>
        <f t="shared" si="2"/>
        <v>5</v>
      </c>
      <c r="I23" s="30">
        <f t="shared" si="0"/>
        <v>0</v>
      </c>
      <c r="J23">
        <v>5</v>
      </c>
      <c r="K23">
        <v>3</v>
      </c>
      <c r="L23">
        <v>4</v>
      </c>
      <c r="M23">
        <v>5</v>
      </c>
      <c r="N23">
        <f t="shared" si="3"/>
        <v>4.25</v>
      </c>
      <c r="O23" s="30">
        <f t="shared" si="4"/>
        <v>0.9574271077563381</v>
      </c>
      <c r="P23">
        <v>5</v>
      </c>
      <c r="Q23">
        <v>5</v>
      </c>
      <c r="R23">
        <v>5</v>
      </c>
      <c r="S23">
        <v>5</v>
      </c>
      <c r="T23">
        <v>5</v>
      </c>
      <c r="U23">
        <f t="shared" si="5"/>
        <v>5</v>
      </c>
      <c r="V23" s="30">
        <f t="shared" si="6"/>
        <v>0</v>
      </c>
      <c r="W23">
        <v>4</v>
      </c>
      <c r="X23">
        <v>4</v>
      </c>
      <c r="Y23">
        <v>4</v>
      </c>
      <c r="Z23">
        <v>5</v>
      </c>
      <c r="AA23">
        <v>3</v>
      </c>
      <c r="AB23">
        <f t="shared" si="7"/>
        <v>4</v>
      </c>
      <c r="AC23" s="30">
        <f t="shared" si="8"/>
        <v>0.70710678118654757</v>
      </c>
      <c r="AD23">
        <v>5</v>
      </c>
      <c r="AE23">
        <v>4</v>
      </c>
      <c r="AF23">
        <f t="shared" si="9"/>
        <v>4.5</v>
      </c>
      <c r="AG23" s="30">
        <f t="shared" si="10"/>
        <v>0.70710678118654757</v>
      </c>
      <c r="AH23">
        <v>5</v>
      </c>
      <c r="AI23">
        <v>5</v>
      </c>
      <c r="AJ23">
        <v>5</v>
      </c>
      <c r="AK23">
        <v>5</v>
      </c>
      <c r="AL23">
        <f t="shared" si="11"/>
        <v>5</v>
      </c>
      <c r="AM23" s="30">
        <f t="shared" si="12"/>
        <v>0</v>
      </c>
      <c r="AN23">
        <v>3</v>
      </c>
      <c r="AO23">
        <v>4</v>
      </c>
      <c r="AP23">
        <v>5</v>
      </c>
      <c r="AQ23">
        <v>4</v>
      </c>
      <c r="AR23">
        <v>2</v>
      </c>
      <c r="AS23">
        <v>3</v>
      </c>
      <c r="AT23">
        <v>3</v>
      </c>
      <c r="AU23">
        <v>3</v>
      </c>
      <c r="AV23">
        <v>3</v>
      </c>
      <c r="AW23">
        <v>3</v>
      </c>
      <c r="AX23">
        <v>2</v>
      </c>
      <c r="AY23">
        <v>1</v>
      </c>
      <c r="AZ23">
        <v>5</v>
      </c>
      <c r="BA23" s="340">
        <f t="shared" si="18"/>
        <v>3.1538461538461537</v>
      </c>
      <c r="BB23" s="30">
        <f t="shared" si="19"/>
        <v>1.1435437497937306</v>
      </c>
      <c r="BC23" s="18">
        <v>17</v>
      </c>
      <c r="BD23">
        <v>3</v>
      </c>
      <c r="BE23">
        <v>5</v>
      </c>
      <c r="BF23">
        <v>4</v>
      </c>
      <c r="BG23">
        <v>5</v>
      </c>
      <c r="BH23">
        <v>3</v>
      </c>
      <c r="BI23">
        <v>4</v>
      </c>
      <c r="BJ23">
        <v>5</v>
      </c>
      <c r="BK23">
        <v>5</v>
      </c>
      <c r="BL23">
        <v>4</v>
      </c>
      <c r="BM23">
        <v>5</v>
      </c>
      <c r="BN23">
        <v>4</v>
      </c>
      <c r="BO23">
        <v>4</v>
      </c>
      <c r="BP23">
        <v>4</v>
      </c>
      <c r="BQ23">
        <v>4</v>
      </c>
      <c r="BR23">
        <v>4</v>
      </c>
      <c r="BS23">
        <v>3</v>
      </c>
      <c r="BT23">
        <v>4</v>
      </c>
      <c r="BU23">
        <v>5</v>
      </c>
      <c r="BV23">
        <v>3</v>
      </c>
      <c r="BW23">
        <v>2</v>
      </c>
      <c r="BX23">
        <v>5</v>
      </c>
      <c r="BY23">
        <v>5</v>
      </c>
      <c r="BZ23">
        <v>2</v>
      </c>
      <c r="CA23">
        <v>2</v>
      </c>
      <c r="CB23">
        <v>3</v>
      </c>
      <c r="CC23">
        <v>1</v>
      </c>
      <c r="CD23">
        <v>5</v>
      </c>
      <c r="CE23">
        <v>5</v>
      </c>
      <c r="CF23">
        <v>5</v>
      </c>
      <c r="CG23">
        <v>4</v>
      </c>
      <c r="CH23">
        <v>4</v>
      </c>
      <c r="CI23">
        <f t="shared" si="15"/>
        <v>3.903225806451613</v>
      </c>
      <c r="CJ23" s="30">
        <f t="shared" si="1"/>
        <v>1.1061898182402936</v>
      </c>
      <c r="CK23" s="82">
        <v>17</v>
      </c>
      <c r="CL23">
        <v>4</v>
      </c>
      <c r="CM23">
        <v>3</v>
      </c>
      <c r="CN23">
        <v>2</v>
      </c>
      <c r="CO23">
        <v>2</v>
      </c>
      <c r="CP23">
        <v>3</v>
      </c>
      <c r="CQ23">
        <v>2</v>
      </c>
      <c r="CR23">
        <v>2</v>
      </c>
      <c r="CS23">
        <v>2</v>
      </c>
      <c r="CT23">
        <v>2</v>
      </c>
      <c r="CU23">
        <v>2</v>
      </c>
      <c r="CV23">
        <v>2</v>
      </c>
      <c r="CW23">
        <v>1</v>
      </c>
      <c r="CX23">
        <v>4</v>
      </c>
      <c r="CY23">
        <v>4</v>
      </c>
      <c r="CZ23">
        <v>4</v>
      </c>
      <c r="DA23">
        <v>2</v>
      </c>
      <c r="DB23">
        <v>2</v>
      </c>
      <c r="DC23">
        <v>2</v>
      </c>
      <c r="DD23">
        <v>2</v>
      </c>
      <c r="DE23">
        <v>1</v>
      </c>
      <c r="DF23">
        <f t="shared" si="16"/>
        <v>2.4</v>
      </c>
      <c r="DG23">
        <f t="shared" si="17"/>
        <v>0.94032469196325441</v>
      </c>
      <c r="DI23" s="33"/>
      <c r="DJ23" s="33"/>
      <c r="DK23" s="33"/>
      <c r="DL23" s="33"/>
      <c r="DM23" s="33"/>
      <c r="DN23" s="33"/>
      <c r="DO23" s="33"/>
    </row>
    <row r="24" spans="1:119" x14ac:dyDescent="0.25">
      <c r="A24">
        <v>19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f t="shared" si="2"/>
        <v>1</v>
      </c>
      <c r="I24" s="30">
        <f t="shared" si="0"/>
        <v>0</v>
      </c>
      <c r="J24">
        <v>1</v>
      </c>
      <c r="K24">
        <v>1</v>
      </c>
      <c r="L24">
        <v>1</v>
      </c>
      <c r="M24">
        <v>1</v>
      </c>
      <c r="N24">
        <f t="shared" si="3"/>
        <v>1</v>
      </c>
      <c r="O24" s="30">
        <f t="shared" si="4"/>
        <v>0</v>
      </c>
      <c r="P24">
        <v>1</v>
      </c>
      <c r="Q24">
        <v>1</v>
      </c>
      <c r="R24">
        <v>1</v>
      </c>
      <c r="S24">
        <v>1</v>
      </c>
      <c r="T24">
        <v>1</v>
      </c>
      <c r="U24">
        <f t="shared" si="5"/>
        <v>1</v>
      </c>
      <c r="V24" s="30">
        <f t="shared" si="6"/>
        <v>0</v>
      </c>
      <c r="W24">
        <v>1</v>
      </c>
      <c r="X24">
        <v>1</v>
      </c>
      <c r="Y24">
        <v>1</v>
      </c>
      <c r="Z24">
        <v>1</v>
      </c>
      <c r="AA24">
        <v>1</v>
      </c>
      <c r="AB24">
        <f t="shared" si="7"/>
        <v>1</v>
      </c>
      <c r="AC24" s="30">
        <f t="shared" si="8"/>
        <v>0</v>
      </c>
      <c r="AD24">
        <v>1</v>
      </c>
      <c r="AE24">
        <v>1</v>
      </c>
      <c r="AF24">
        <f t="shared" si="9"/>
        <v>1</v>
      </c>
      <c r="AG24" s="30">
        <f t="shared" si="10"/>
        <v>0</v>
      </c>
      <c r="AH24">
        <v>1</v>
      </c>
      <c r="AI24">
        <v>1</v>
      </c>
      <c r="AJ24">
        <v>1</v>
      </c>
      <c r="AK24">
        <v>1</v>
      </c>
      <c r="AL24">
        <f t="shared" si="11"/>
        <v>1</v>
      </c>
      <c r="AM24" s="30">
        <f t="shared" si="12"/>
        <v>0</v>
      </c>
      <c r="AN24">
        <v>4</v>
      </c>
      <c r="AO24">
        <v>5</v>
      </c>
      <c r="AP24">
        <v>4</v>
      </c>
      <c r="AQ24">
        <v>3</v>
      </c>
      <c r="AR24">
        <v>3</v>
      </c>
      <c r="AS24">
        <v>4</v>
      </c>
      <c r="AT24">
        <v>3</v>
      </c>
      <c r="AU24">
        <v>4</v>
      </c>
      <c r="AV24">
        <v>3</v>
      </c>
      <c r="AW24">
        <v>3</v>
      </c>
      <c r="AX24">
        <v>3</v>
      </c>
      <c r="AY24">
        <v>3</v>
      </c>
      <c r="AZ24">
        <v>4</v>
      </c>
      <c r="BA24" s="340">
        <f t="shared" si="18"/>
        <v>3.5384615384615383</v>
      </c>
      <c r="BB24" s="30">
        <f t="shared" si="19"/>
        <v>0.66022529177352451</v>
      </c>
      <c r="BC24" s="18">
        <v>18</v>
      </c>
      <c r="BD24">
        <v>4</v>
      </c>
      <c r="BE24">
        <v>4</v>
      </c>
      <c r="BF24">
        <v>4</v>
      </c>
      <c r="BG24">
        <v>5</v>
      </c>
      <c r="BH24">
        <v>4</v>
      </c>
      <c r="BI24">
        <v>5</v>
      </c>
      <c r="BJ24">
        <v>5</v>
      </c>
      <c r="BK24">
        <v>5</v>
      </c>
      <c r="BL24">
        <v>4</v>
      </c>
      <c r="BM24">
        <v>5</v>
      </c>
      <c r="BN24">
        <v>5</v>
      </c>
      <c r="BO24">
        <v>5</v>
      </c>
      <c r="BP24">
        <v>5</v>
      </c>
      <c r="BQ24">
        <v>5</v>
      </c>
      <c r="BR24">
        <v>5</v>
      </c>
      <c r="BS24">
        <v>5</v>
      </c>
      <c r="BT24">
        <v>4</v>
      </c>
      <c r="BU24">
        <v>4</v>
      </c>
      <c r="BV24">
        <v>5</v>
      </c>
      <c r="BW24">
        <v>3</v>
      </c>
      <c r="BX24">
        <v>4</v>
      </c>
      <c r="BY24">
        <v>5</v>
      </c>
      <c r="BZ24">
        <v>4</v>
      </c>
      <c r="CA24">
        <v>4</v>
      </c>
      <c r="CB24">
        <v>4</v>
      </c>
      <c r="CC24">
        <v>3</v>
      </c>
      <c r="CD24">
        <v>4</v>
      </c>
      <c r="CE24">
        <v>5</v>
      </c>
      <c r="CF24">
        <v>5</v>
      </c>
      <c r="CG24">
        <v>3</v>
      </c>
      <c r="CH24">
        <v>4</v>
      </c>
      <c r="CI24">
        <f t="shared" si="15"/>
        <v>4.387096774193548</v>
      </c>
      <c r="CJ24" s="30">
        <f t="shared" si="1"/>
        <v>0.66720408446185431</v>
      </c>
      <c r="CK24" s="82">
        <v>18</v>
      </c>
      <c r="CL24">
        <v>4</v>
      </c>
      <c r="CM24">
        <v>4</v>
      </c>
      <c r="CN24">
        <v>4</v>
      </c>
      <c r="CO24">
        <v>4</v>
      </c>
      <c r="CP24">
        <v>4</v>
      </c>
      <c r="CQ24">
        <v>2</v>
      </c>
      <c r="CR24">
        <v>2</v>
      </c>
      <c r="CS24">
        <v>2</v>
      </c>
      <c r="CT24">
        <v>2</v>
      </c>
      <c r="CU24">
        <v>2</v>
      </c>
      <c r="CV24">
        <v>2</v>
      </c>
      <c r="CW24">
        <v>3</v>
      </c>
      <c r="CX24">
        <v>3</v>
      </c>
      <c r="CY24">
        <v>3</v>
      </c>
      <c r="CZ24">
        <v>3</v>
      </c>
      <c r="DA24">
        <v>3</v>
      </c>
      <c r="DB24">
        <v>3</v>
      </c>
      <c r="DC24">
        <v>4</v>
      </c>
      <c r="DD24">
        <v>3</v>
      </c>
      <c r="DE24">
        <v>3</v>
      </c>
      <c r="DF24">
        <f t="shared" si="16"/>
        <v>3</v>
      </c>
      <c r="DG24">
        <f t="shared" si="17"/>
        <v>0.79471941423902626</v>
      </c>
    </row>
    <row r="25" spans="1:119" x14ac:dyDescent="0.25">
      <c r="A25">
        <v>20</v>
      </c>
      <c r="B25">
        <v>4</v>
      </c>
      <c r="C25">
        <v>4</v>
      </c>
      <c r="D25">
        <v>4</v>
      </c>
      <c r="E25">
        <v>3</v>
      </c>
      <c r="F25">
        <v>4</v>
      </c>
      <c r="G25">
        <v>3</v>
      </c>
      <c r="H25">
        <f t="shared" si="2"/>
        <v>3.6666666666666665</v>
      </c>
      <c r="I25" s="30">
        <f t="shared" si="0"/>
        <v>0.51639777949432131</v>
      </c>
      <c r="J25">
        <v>4</v>
      </c>
      <c r="K25">
        <v>4</v>
      </c>
      <c r="L25">
        <v>3</v>
      </c>
      <c r="M25">
        <v>4</v>
      </c>
      <c r="N25">
        <f t="shared" si="3"/>
        <v>3.75</v>
      </c>
      <c r="O25" s="30">
        <f t="shared" si="4"/>
        <v>0.5</v>
      </c>
      <c r="P25">
        <v>4</v>
      </c>
      <c r="Q25">
        <v>4</v>
      </c>
      <c r="R25">
        <v>4</v>
      </c>
      <c r="S25">
        <v>4</v>
      </c>
      <c r="T25">
        <v>3</v>
      </c>
      <c r="U25">
        <f t="shared" si="5"/>
        <v>3.8</v>
      </c>
      <c r="V25" s="30">
        <f t="shared" si="6"/>
        <v>0.44721359549995715</v>
      </c>
      <c r="W25">
        <v>5</v>
      </c>
      <c r="X25">
        <v>4</v>
      </c>
      <c r="Y25">
        <v>3</v>
      </c>
      <c r="Z25">
        <v>4</v>
      </c>
      <c r="AA25">
        <v>5</v>
      </c>
      <c r="AB25">
        <f t="shared" si="7"/>
        <v>4.2</v>
      </c>
      <c r="AC25" s="30">
        <f t="shared" si="8"/>
        <v>0.83666002653407512</v>
      </c>
      <c r="AD25">
        <v>4</v>
      </c>
      <c r="AE25">
        <v>3</v>
      </c>
      <c r="AF25">
        <f t="shared" si="9"/>
        <v>3.5</v>
      </c>
      <c r="AG25" s="30">
        <f t="shared" si="10"/>
        <v>0.70710678118654757</v>
      </c>
      <c r="AH25">
        <v>4</v>
      </c>
      <c r="AI25">
        <v>4</v>
      </c>
      <c r="AJ25">
        <v>4</v>
      </c>
      <c r="AK25">
        <v>3</v>
      </c>
      <c r="AL25">
        <f t="shared" si="11"/>
        <v>3.75</v>
      </c>
      <c r="AM25" s="30">
        <f t="shared" si="12"/>
        <v>0.5</v>
      </c>
      <c r="AN25">
        <v>4</v>
      </c>
      <c r="AO25">
        <v>5</v>
      </c>
      <c r="AP25">
        <v>4</v>
      </c>
      <c r="AQ25">
        <v>5</v>
      </c>
      <c r="AR25">
        <v>5</v>
      </c>
      <c r="AS25">
        <v>4</v>
      </c>
      <c r="AT25">
        <v>5</v>
      </c>
      <c r="AU25">
        <v>5</v>
      </c>
      <c r="AV25">
        <v>4</v>
      </c>
      <c r="AW25">
        <v>5</v>
      </c>
      <c r="AX25">
        <v>5</v>
      </c>
      <c r="AY25">
        <v>4</v>
      </c>
      <c r="AZ25">
        <v>5</v>
      </c>
      <c r="BA25" s="340">
        <f t="shared" si="18"/>
        <v>4.615384615384615</v>
      </c>
      <c r="BB25" s="30">
        <f t="shared" si="19"/>
        <v>0.50636968354183476</v>
      </c>
      <c r="BC25" s="18">
        <v>19</v>
      </c>
      <c r="BD25">
        <v>3</v>
      </c>
      <c r="BE25">
        <v>4</v>
      </c>
      <c r="BF25">
        <v>4</v>
      </c>
      <c r="BG25">
        <v>5</v>
      </c>
      <c r="BH25">
        <v>5</v>
      </c>
      <c r="BI25">
        <v>5</v>
      </c>
      <c r="BJ25">
        <v>5</v>
      </c>
      <c r="BK25">
        <v>4</v>
      </c>
      <c r="BL25">
        <v>4</v>
      </c>
      <c r="BM25">
        <v>5</v>
      </c>
      <c r="BN25">
        <v>4</v>
      </c>
      <c r="BO25">
        <v>5</v>
      </c>
      <c r="BP25">
        <v>5</v>
      </c>
      <c r="BQ25">
        <v>4</v>
      </c>
      <c r="BR25">
        <v>4</v>
      </c>
      <c r="BS25">
        <v>4</v>
      </c>
      <c r="BT25">
        <v>4</v>
      </c>
      <c r="BU25">
        <v>4</v>
      </c>
      <c r="BV25">
        <v>5</v>
      </c>
      <c r="BW25">
        <v>5</v>
      </c>
      <c r="BY25">
        <v>5</v>
      </c>
      <c r="BZ25">
        <v>5</v>
      </c>
      <c r="CA25">
        <v>4</v>
      </c>
      <c r="CB25">
        <v>4</v>
      </c>
      <c r="CC25">
        <v>4</v>
      </c>
      <c r="CD25">
        <v>4</v>
      </c>
      <c r="CE25">
        <v>4</v>
      </c>
      <c r="CF25">
        <v>4</v>
      </c>
      <c r="CG25">
        <v>3</v>
      </c>
      <c r="CH25">
        <v>4</v>
      </c>
      <c r="CI25">
        <f t="shared" si="15"/>
        <v>4.3</v>
      </c>
      <c r="CJ25" s="30">
        <f t="shared" si="1"/>
        <v>0.59596343326843626</v>
      </c>
      <c r="CK25" s="82">
        <v>19</v>
      </c>
      <c r="CL25">
        <v>4</v>
      </c>
      <c r="CM25">
        <v>3</v>
      </c>
      <c r="CN25">
        <v>3</v>
      </c>
      <c r="CO25">
        <v>4</v>
      </c>
      <c r="CP25">
        <v>3</v>
      </c>
      <c r="CQ25">
        <v>2</v>
      </c>
      <c r="CR25">
        <v>2</v>
      </c>
      <c r="CS25">
        <v>3</v>
      </c>
      <c r="CT25">
        <v>2</v>
      </c>
      <c r="CU25">
        <v>3</v>
      </c>
      <c r="CV25">
        <v>2</v>
      </c>
      <c r="CW25">
        <v>3</v>
      </c>
      <c r="CX25">
        <v>3</v>
      </c>
      <c r="CY25">
        <v>3</v>
      </c>
      <c r="CZ25">
        <v>4</v>
      </c>
      <c r="DA25">
        <v>4</v>
      </c>
      <c r="DB25">
        <v>3</v>
      </c>
      <c r="DC25">
        <v>4</v>
      </c>
      <c r="DD25">
        <v>4</v>
      </c>
      <c r="DE25">
        <v>3</v>
      </c>
      <c r="DF25">
        <f t="shared" si="16"/>
        <v>3.1</v>
      </c>
      <c r="DG25">
        <f t="shared" si="17"/>
        <v>0.71818484645960834</v>
      </c>
    </row>
    <row r="26" spans="1:119" x14ac:dyDescent="0.25">
      <c r="A26">
        <v>21</v>
      </c>
      <c r="B26">
        <v>4</v>
      </c>
      <c r="C26">
        <v>4</v>
      </c>
      <c r="D26">
        <v>4</v>
      </c>
      <c r="E26">
        <v>4</v>
      </c>
      <c r="F26">
        <v>4</v>
      </c>
      <c r="H26">
        <f t="shared" si="2"/>
        <v>4</v>
      </c>
      <c r="I26" s="30">
        <f t="shared" si="0"/>
        <v>0</v>
      </c>
      <c r="J26">
        <v>4</v>
      </c>
      <c r="K26">
        <v>4</v>
      </c>
      <c r="L26">
        <v>3</v>
      </c>
      <c r="M26">
        <v>4</v>
      </c>
      <c r="N26">
        <f t="shared" si="3"/>
        <v>3.75</v>
      </c>
      <c r="O26" s="30">
        <f t="shared" si="4"/>
        <v>0.5</v>
      </c>
      <c r="P26">
        <v>4</v>
      </c>
      <c r="Q26">
        <v>4</v>
      </c>
      <c r="R26">
        <v>4</v>
      </c>
      <c r="S26">
        <v>3</v>
      </c>
      <c r="T26">
        <v>4</v>
      </c>
      <c r="U26">
        <f t="shared" si="5"/>
        <v>3.8</v>
      </c>
      <c r="V26" s="30">
        <f t="shared" si="6"/>
        <v>0.44721359549995715</v>
      </c>
      <c r="W26">
        <v>4</v>
      </c>
      <c r="X26">
        <v>4</v>
      </c>
      <c r="Y26">
        <v>4</v>
      </c>
      <c r="Z26">
        <v>4</v>
      </c>
      <c r="AA26">
        <v>4</v>
      </c>
      <c r="AB26">
        <f t="shared" si="7"/>
        <v>4</v>
      </c>
      <c r="AC26" s="30">
        <f t="shared" si="8"/>
        <v>0</v>
      </c>
      <c r="AD26">
        <v>4</v>
      </c>
      <c r="AE26">
        <v>4</v>
      </c>
      <c r="AF26">
        <f t="shared" si="9"/>
        <v>4</v>
      </c>
      <c r="AG26" s="30">
        <f t="shared" si="10"/>
        <v>0</v>
      </c>
      <c r="AH26">
        <v>4</v>
      </c>
      <c r="AI26">
        <v>1</v>
      </c>
      <c r="AJ26">
        <v>1</v>
      </c>
      <c r="AK26">
        <v>1</v>
      </c>
      <c r="AL26">
        <f t="shared" si="11"/>
        <v>1.75</v>
      </c>
      <c r="AM26" s="30">
        <f t="shared" si="12"/>
        <v>1.5</v>
      </c>
      <c r="AN26">
        <v>4</v>
      </c>
      <c r="AO26">
        <v>5</v>
      </c>
      <c r="AP26">
        <v>5</v>
      </c>
      <c r="AQ26">
        <v>3</v>
      </c>
      <c r="AR26">
        <v>4</v>
      </c>
      <c r="AS26">
        <v>5</v>
      </c>
      <c r="AT26">
        <v>3</v>
      </c>
      <c r="AU26">
        <v>3</v>
      </c>
      <c r="AV26">
        <v>4</v>
      </c>
      <c r="AW26">
        <v>2</v>
      </c>
      <c r="AX26">
        <v>2</v>
      </c>
      <c r="AY26">
        <v>2</v>
      </c>
      <c r="AZ26">
        <v>3</v>
      </c>
      <c r="BA26" s="340">
        <f t="shared" si="18"/>
        <v>3.4615384615384617</v>
      </c>
      <c r="BB26" s="30">
        <f t="shared" si="19"/>
        <v>1.1266014242982161</v>
      </c>
      <c r="BC26" s="18">
        <v>20</v>
      </c>
      <c r="BD26">
        <v>1</v>
      </c>
      <c r="BE26">
        <v>5</v>
      </c>
      <c r="BF26">
        <v>2</v>
      </c>
      <c r="BG26">
        <v>5</v>
      </c>
      <c r="BH26">
        <v>3</v>
      </c>
      <c r="BI26">
        <v>4</v>
      </c>
      <c r="BJ26">
        <v>4</v>
      </c>
      <c r="BK26">
        <v>4</v>
      </c>
      <c r="BL26">
        <v>4</v>
      </c>
      <c r="BM26">
        <v>3</v>
      </c>
      <c r="BN26">
        <v>5</v>
      </c>
      <c r="BO26">
        <v>4</v>
      </c>
      <c r="BP26">
        <v>4</v>
      </c>
      <c r="BQ26">
        <v>4</v>
      </c>
      <c r="BR26">
        <v>4</v>
      </c>
      <c r="BS26">
        <v>4</v>
      </c>
      <c r="BT26">
        <v>3</v>
      </c>
      <c r="BU26">
        <v>5</v>
      </c>
      <c r="BV26">
        <v>3</v>
      </c>
      <c r="BW26">
        <v>5</v>
      </c>
      <c r="BX26">
        <v>5</v>
      </c>
      <c r="BY26">
        <v>5</v>
      </c>
      <c r="BZ26">
        <v>4</v>
      </c>
      <c r="CA26">
        <v>3</v>
      </c>
      <c r="CB26">
        <v>3</v>
      </c>
      <c r="CC26">
        <v>1</v>
      </c>
      <c r="CD26">
        <v>3</v>
      </c>
      <c r="CE26">
        <v>4</v>
      </c>
      <c r="CF26">
        <v>4</v>
      </c>
      <c r="CG26">
        <v>2</v>
      </c>
      <c r="CH26">
        <v>4</v>
      </c>
      <c r="CI26">
        <f t="shared" si="15"/>
        <v>3.6774193548387095</v>
      </c>
      <c r="CJ26" s="30">
        <f t="shared" si="1"/>
        <v>1.1071614388213231</v>
      </c>
      <c r="CK26" s="82">
        <v>20</v>
      </c>
      <c r="CL26">
        <v>4</v>
      </c>
      <c r="CM26">
        <v>4</v>
      </c>
      <c r="CN26">
        <v>3</v>
      </c>
      <c r="CO26">
        <v>4</v>
      </c>
      <c r="CP26">
        <v>3</v>
      </c>
      <c r="CQ26">
        <v>2</v>
      </c>
      <c r="CR26">
        <v>3</v>
      </c>
      <c r="CS26">
        <v>3</v>
      </c>
      <c r="CT26">
        <v>3</v>
      </c>
      <c r="CU26">
        <v>3</v>
      </c>
      <c r="CV26">
        <v>3</v>
      </c>
      <c r="CW26">
        <v>1</v>
      </c>
      <c r="CX26">
        <v>4</v>
      </c>
      <c r="CY26">
        <v>4</v>
      </c>
      <c r="CZ26">
        <v>4</v>
      </c>
      <c r="DA26">
        <v>3</v>
      </c>
      <c r="DB26">
        <v>3</v>
      </c>
      <c r="DC26">
        <v>4</v>
      </c>
      <c r="DD26">
        <v>3</v>
      </c>
      <c r="DE26">
        <v>3</v>
      </c>
      <c r="DF26">
        <f t="shared" si="16"/>
        <v>3.2</v>
      </c>
      <c r="DG26">
        <f t="shared" si="17"/>
        <v>0.76777189594991413</v>
      </c>
    </row>
    <row r="27" spans="1:119" x14ac:dyDescent="0.25">
      <c r="A27">
        <v>22</v>
      </c>
      <c r="B27">
        <v>4</v>
      </c>
      <c r="C27">
        <v>4</v>
      </c>
      <c r="D27">
        <v>4</v>
      </c>
      <c r="E27">
        <v>4</v>
      </c>
      <c r="F27">
        <v>3</v>
      </c>
      <c r="G27">
        <v>3</v>
      </c>
      <c r="H27">
        <f t="shared" si="2"/>
        <v>3.6666666666666665</v>
      </c>
      <c r="I27" s="30">
        <f t="shared" si="0"/>
        <v>0.51639777949432131</v>
      </c>
      <c r="J27">
        <v>4</v>
      </c>
      <c r="K27">
        <v>4</v>
      </c>
      <c r="L27">
        <v>4</v>
      </c>
      <c r="M27">
        <v>4</v>
      </c>
      <c r="N27">
        <f t="shared" si="3"/>
        <v>4</v>
      </c>
      <c r="O27" s="30">
        <f t="shared" si="4"/>
        <v>0</v>
      </c>
      <c r="P27">
        <v>4</v>
      </c>
      <c r="Q27">
        <v>3</v>
      </c>
      <c r="R27">
        <v>4</v>
      </c>
      <c r="S27">
        <v>3</v>
      </c>
      <c r="T27">
        <v>3</v>
      </c>
      <c r="U27">
        <f t="shared" si="5"/>
        <v>3.4</v>
      </c>
      <c r="V27" s="30">
        <f t="shared" si="6"/>
        <v>0.54772255750516674</v>
      </c>
      <c r="W27">
        <v>4</v>
      </c>
      <c r="X27">
        <v>4</v>
      </c>
      <c r="Y27">
        <v>4</v>
      </c>
      <c r="Z27">
        <v>4</v>
      </c>
      <c r="AA27">
        <v>3</v>
      </c>
      <c r="AB27">
        <f t="shared" si="7"/>
        <v>3.8</v>
      </c>
      <c r="AC27" s="30">
        <f t="shared" si="8"/>
        <v>0.44721359549995715</v>
      </c>
      <c r="AD27">
        <v>4</v>
      </c>
      <c r="AE27">
        <v>3</v>
      </c>
      <c r="AF27">
        <f t="shared" si="9"/>
        <v>3.5</v>
      </c>
      <c r="AG27" s="30">
        <f t="shared" si="10"/>
        <v>0.70710678118654757</v>
      </c>
      <c r="AH27">
        <v>4</v>
      </c>
      <c r="AI27">
        <v>3</v>
      </c>
      <c r="AJ27">
        <v>4</v>
      </c>
      <c r="AK27">
        <v>4</v>
      </c>
      <c r="AL27">
        <f t="shared" si="11"/>
        <v>3.75</v>
      </c>
      <c r="AM27" s="30">
        <f t="shared" si="12"/>
        <v>0.5</v>
      </c>
      <c r="AN27">
        <v>5</v>
      </c>
      <c r="AO27">
        <v>4</v>
      </c>
      <c r="AP27">
        <v>5</v>
      </c>
      <c r="AQ27">
        <v>3</v>
      </c>
      <c r="AR27">
        <v>3</v>
      </c>
      <c r="AS27">
        <v>3</v>
      </c>
      <c r="AT27">
        <v>3</v>
      </c>
      <c r="AU27">
        <v>4</v>
      </c>
      <c r="AV27">
        <v>3</v>
      </c>
      <c r="AW27">
        <v>3</v>
      </c>
      <c r="AX27">
        <v>3</v>
      </c>
      <c r="AY27">
        <v>1</v>
      </c>
      <c r="AZ27">
        <v>3</v>
      </c>
      <c r="BA27" s="340">
        <f t="shared" si="18"/>
        <v>3.3076923076923075</v>
      </c>
      <c r="BB27" s="30">
        <f t="shared" si="19"/>
        <v>1.0315534712764842</v>
      </c>
      <c r="BC27" s="18">
        <v>21</v>
      </c>
      <c r="BD27">
        <v>3</v>
      </c>
      <c r="BE27">
        <v>4</v>
      </c>
      <c r="BF27">
        <v>5</v>
      </c>
      <c r="BG27">
        <v>5</v>
      </c>
      <c r="BH27">
        <v>3</v>
      </c>
      <c r="BI27">
        <v>4</v>
      </c>
      <c r="BJ27">
        <v>5</v>
      </c>
      <c r="BK27">
        <v>4</v>
      </c>
      <c r="BL27">
        <v>3</v>
      </c>
      <c r="BM27">
        <v>5</v>
      </c>
      <c r="BN27">
        <v>5</v>
      </c>
      <c r="BO27">
        <v>5</v>
      </c>
      <c r="BP27">
        <v>5</v>
      </c>
      <c r="BQ27">
        <v>4</v>
      </c>
      <c r="BR27">
        <v>4</v>
      </c>
      <c r="BS27">
        <v>5</v>
      </c>
      <c r="BT27">
        <v>4</v>
      </c>
      <c r="BU27">
        <v>5</v>
      </c>
      <c r="BV27">
        <v>4</v>
      </c>
      <c r="BW27">
        <v>4</v>
      </c>
      <c r="BX27">
        <v>5</v>
      </c>
      <c r="BY27">
        <v>5</v>
      </c>
      <c r="BZ27">
        <v>5</v>
      </c>
      <c r="CA27">
        <v>4</v>
      </c>
      <c r="CB27">
        <v>4</v>
      </c>
      <c r="CC27">
        <v>3</v>
      </c>
      <c r="CD27">
        <v>5</v>
      </c>
      <c r="CE27">
        <v>5</v>
      </c>
      <c r="CF27">
        <v>5</v>
      </c>
      <c r="CG27">
        <v>4</v>
      </c>
      <c r="CH27">
        <v>5</v>
      </c>
      <c r="CI27">
        <f t="shared" si="15"/>
        <v>4.387096774193548</v>
      </c>
      <c r="CJ27" s="30">
        <f t="shared" si="1"/>
        <v>0.71542152399075043</v>
      </c>
      <c r="CK27" s="82">
        <v>21</v>
      </c>
      <c r="CL27">
        <v>4</v>
      </c>
      <c r="CM27">
        <v>4</v>
      </c>
      <c r="CN27">
        <v>3</v>
      </c>
      <c r="CO27">
        <v>4</v>
      </c>
      <c r="CP27">
        <v>3</v>
      </c>
      <c r="CQ27">
        <v>3</v>
      </c>
      <c r="CR27">
        <v>3</v>
      </c>
      <c r="CS27">
        <v>3</v>
      </c>
      <c r="CT27">
        <v>2</v>
      </c>
      <c r="CU27">
        <v>2</v>
      </c>
      <c r="CV27">
        <v>2</v>
      </c>
      <c r="CW27">
        <v>3</v>
      </c>
      <c r="CX27">
        <v>3</v>
      </c>
      <c r="CY27">
        <v>3</v>
      </c>
      <c r="CZ27">
        <v>3</v>
      </c>
      <c r="DA27">
        <v>3</v>
      </c>
      <c r="DB27">
        <v>3</v>
      </c>
      <c r="DC27">
        <v>4</v>
      </c>
      <c r="DD27">
        <v>3</v>
      </c>
      <c r="DE27">
        <v>3</v>
      </c>
      <c r="DF27">
        <f t="shared" si="16"/>
        <v>3.05</v>
      </c>
      <c r="DG27">
        <f t="shared" si="17"/>
        <v>0.60480531882929889</v>
      </c>
    </row>
    <row r="28" spans="1:119" x14ac:dyDescent="0.25">
      <c r="A28">
        <v>24</v>
      </c>
      <c r="B28">
        <v>3</v>
      </c>
      <c r="C28">
        <v>3</v>
      </c>
      <c r="D28">
        <v>3</v>
      </c>
      <c r="E28">
        <v>4</v>
      </c>
      <c r="F28">
        <v>3</v>
      </c>
      <c r="G28">
        <v>4</v>
      </c>
      <c r="H28">
        <f t="shared" si="2"/>
        <v>3.3333333333333335</v>
      </c>
      <c r="I28" s="30">
        <f t="shared" si="0"/>
        <v>0.51639777949432131</v>
      </c>
      <c r="J28">
        <v>3</v>
      </c>
      <c r="K28">
        <v>3</v>
      </c>
      <c r="L28">
        <v>4</v>
      </c>
      <c r="M28">
        <v>3</v>
      </c>
      <c r="N28">
        <f t="shared" si="3"/>
        <v>3.25</v>
      </c>
      <c r="O28" s="30">
        <f t="shared" si="4"/>
        <v>0.5</v>
      </c>
      <c r="P28">
        <v>3</v>
      </c>
      <c r="Q28">
        <v>3</v>
      </c>
      <c r="R28">
        <v>3</v>
      </c>
      <c r="S28">
        <v>4</v>
      </c>
      <c r="T28">
        <v>4</v>
      </c>
      <c r="U28">
        <f t="shared" si="5"/>
        <v>3.4</v>
      </c>
      <c r="V28" s="30">
        <f t="shared" si="6"/>
        <v>0.54772255750516674</v>
      </c>
      <c r="W28">
        <v>3</v>
      </c>
      <c r="X28">
        <v>3</v>
      </c>
      <c r="Y28">
        <v>2</v>
      </c>
      <c r="Z28">
        <v>3</v>
      </c>
      <c r="AA28">
        <v>2</v>
      </c>
      <c r="AB28">
        <f t="shared" si="7"/>
        <v>2.6</v>
      </c>
      <c r="AC28" s="30">
        <f t="shared" si="8"/>
        <v>0.54772255750516674</v>
      </c>
      <c r="AD28">
        <v>3</v>
      </c>
      <c r="AE28">
        <v>1</v>
      </c>
      <c r="AF28">
        <f t="shared" si="9"/>
        <v>2</v>
      </c>
      <c r="AG28" s="30">
        <f t="shared" si="10"/>
        <v>1.4142135623730951</v>
      </c>
      <c r="AH28">
        <v>4</v>
      </c>
      <c r="AI28">
        <v>4</v>
      </c>
      <c r="AJ28">
        <v>4</v>
      </c>
      <c r="AK28">
        <v>4</v>
      </c>
      <c r="AL28">
        <f t="shared" si="11"/>
        <v>4</v>
      </c>
      <c r="AM28" s="30">
        <f t="shared" si="12"/>
        <v>0</v>
      </c>
      <c r="AN28">
        <v>4</v>
      </c>
      <c r="AO28">
        <v>5</v>
      </c>
      <c r="AP28">
        <v>4</v>
      </c>
      <c r="AQ28">
        <v>5</v>
      </c>
      <c r="AR28">
        <v>3</v>
      </c>
      <c r="AS28">
        <v>4</v>
      </c>
      <c r="AT28">
        <v>3</v>
      </c>
      <c r="AU28">
        <v>4</v>
      </c>
      <c r="AV28">
        <v>4</v>
      </c>
      <c r="AW28">
        <v>4</v>
      </c>
      <c r="AX28">
        <v>4</v>
      </c>
      <c r="AY28">
        <v>3</v>
      </c>
      <c r="AZ28">
        <v>5</v>
      </c>
      <c r="BA28" s="340">
        <f t="shared" si="18"/>
        <v>4</v>
      </c>
      <c r="BB28" s="30">
        <f t="shared" si="19"/>
        <v>0.70710678118654757</v>
      </c>
      <c r="BC28" s="18">
        <v>22</v>
      </c>
      <c r="BD28">
        <v>1</v>
      </c>
      <c r="BE28">
        <v>5</v>
      </c>
      <c r="BF28">
        <v>4</v>
      </c>
      <c r="BG28">
        <v>5</v>
      </c>
      <c r="BH28">
        <v>3</v>
      </c>
      <c r="BI28">
        <v>4</v>
      </c>
      <c r="BJ28">
        <v>5</v>
      </c>
      <c r="BK28">
        <v>4</v>
      </c>
      <c r="BL28">
        <v>5</v>
      </c>
      <c r="BM28">
        <v>5</v>
      </c>
      <c r="BN28">
        <v>5</v>
      </c>
      <c r="BO28">
        <v>5</v>
      </c>
      <c r="BP28">
        <v>5</v>
      </c>
      <c r="BQ28">
        <v>5</v>
      </c>
      <c r="BR28">
        <v>5</v>
      </c>
      <c r="BS28">
        <v>4</v>
      </c>
      <c r="BT28">
        <v>5</v>
      </c>
      <c r="BU28">
        <v>4</v>
      </c>
      <c r="BV28">
        <v>4</v>
      </c>
      <c r="BW28">
        <v>4</v>
      </c>
      <c r="BX28">
        <v>4</v>
      </c>
      <c r="BY28">
        <v>5</v>
      </c>
      <c r="BZ28">
        <v>4</v>
      </c>
      <c r="CA28">
        <v>3</v>
      </c>
      <c r="CB28">
        <v>5</v>
      </c>
      <c r="CC28">
        <v>1</v>
      </c>
      <c r="CD28">
        <v>2</v>
      </c>
      <c r="CE28">
        <v>5</v>
      </c>
      <c r="CF28">
        <v>5</v>
      </c>
      <c r="CG28">
        <v>5</v>
      </c>
      <c r="CH28">
        <v>5</v>
      </c>
      <c r="CI28">
        <f t="shared" si="15"/>
        <v>4.225806451612903</v>
      </c>
      <c r="CJ28" s="30">
        <f t="shared" si="1"/>
        <v>1.146289010077151</v>
      </c>
      <c r="CK28" s="82">
        <v>22</v>
      </c>
      <c r="CL28">
        <v>4</v>
      </c>
      <c r="CM28">
        <v>4</v>
      </c>
      <c r="CN28">
        <v>3</v>
      </c>
      <c r="CO28">
        <v>4</v>
      </c>
      <c r="CP28">
        <v>3</v>
      </c>
      <c r="CQ28">
        <v>2</v>
      </c>
      <c r="CR28">
        <v>3</v>
      </c>
      <c r="CS28">
        <v>4</v>
      </c>
      <c r="CT28">
        <v>3</v>
      </c>
      <c r="CU28">
        <v>3</v>
      </c>
      <c r="CV28">
        <v>2</v>
      </c>
      <c r="CW28">
        <v>1</v>
      </c>
      <c r="CX28">
        <v>4</v>
      </c>
      <c r="CY28">
        <v>4</v>
      </c>
      <c r="CZ28">
        <v>4</v>
      </c>
      <c r="DA28">
        <v>4</v>
      </c>
      <c r="DB28">
        <v>4</v>
      </c>
      <c r="DC28">
        <v>4</v>
      </c>
      <c r="DD28">
        <v>4</v>
      </c>
      <c r="DE28">
        <v>4</v>
      </c>
      <c r="DF28">
        <f t="shared" si="16"/>
        <v>3.4</v>
      </c>
      <c r="DG28">
        <f t="shared" si="17"/>
        <v>0.8825799501580881</v>
      </c>
    </row>
    <row r="29" spans="1:119" x14ac:dyDescent="0.25">
      <c r="A29">
        <v>25</v>
      </c>
      <c r="B29">
        <v>4</v>
      </c>
      <c r="C29">
        <v>3</v>
      </c>
      <c r="D29">
        <v>4</v>
      </c>
      <c r="E29">
        <v>4</v>
      </c>
      <c r="F29">
        <v>4</v>
      </c>
      <c r="G29">
        <v>5</v>
      </c>
      <c r="H29">
        <f t="shared" si="2"/>
        <v>4</v>
      </c>
      <c r="I29" s="30">
        <f t="shared" si="0"/>
        <v>0.63245553203367588</v>
      </c>
      <c r="J29">
        <v>5</v>
      </c>
      <c r="K29">
        <v>4</v>
      </c>
      <c r="L29">
        <v>5</v>
      </c>
      <c r="M29">
        <v>4</v>
      </c>
      <c r="N29">
        <f t="shared" si="3"/>
        <v>4.5</v>
      </c>
      <c r="O29" s="30">
        <f t="shared" si="4"/>
        <v>0.57735026918962573</v>
      </c>
      <c r="P29">
        <v>4</v>
      </c>
      <c r="Q29">
        <v>5</v>
      </c>
      <c r="R29">
        <v>3</v>
      </c>
      <c r="S29">
        <v>4</v>
      </c>
      <c r="T29">
        <v>3</v>
      </c>
      <c r="U29">
        <f t="shared" si="5"/>
        <v>3.8</v>
      </c>
      <c r="V29" s="30">
        <f t="shared" si="6"/>
        <v>0.83666002653407512</v>
      </c>
      <c r="W29">
        <v>2</v>
      </c>
      <c r="X29">
        <v>3</v>
      </c>
      <c r="Y29">
        <v>4</v>
      </c>
      <c r="Z29">
        <v>4</v>
      </c>
      <c r="AA29">
        <v>2</v>
      </c>
      <c r="AB29">
        <f t="shared" si="7"/>
        <v>3</v>
      </c>
      <c r="AC29" s="30">
        <f t="shared" si="8"/>
        <v>1</v>
      </c>
      <c r="AD29">
        <v>3</v>
      </c>
      <c r="AE29">
        <v>2</v>
      </c>
      <c r="AF29">
        <f t="shared" si="9"/>
        <v>2.5</v>
      </c>
      <c r="AG29" s="30">
        <f t="shared" si="10"/>
        <v>0.70710678118654757</v>
      </c>
      <c r="AH29">
        <v>4</v>
      </c>
      <c r="AI29">
        <v>4</v>
      </c>
      <c r="AJ29">
        <v>3</v>
      </c>
      <c r="AK29">
        <v>3</v>
      </c>
      <c r="AL29">
        <f t="shared" si="11"/>
        <v>3.5</v>
      </c>
      <c r="AM29" s="30">
        <f t="shared" si="12"/>
        <v>0.57735026918962573</v>
      </c>
      <c r="AN29">
        <v>3</v>
      </c>
      <c r="AO29">
        <v>4</v>
      </c>
      <c r="AP29">
        <v>4</v>
      </c>
      <c r="AQ29">
        <v>3</v>
      </c>
      <c r="AR29">
        <v>2</v>
      </c>
      <c r="AS29">
        <v>2</v>
      </c>
      <c r="AT29">
        <v>3</v>
      </c>
      <c r="AU29">
        <v>3</v>
      </c>
      <c r="AV29">
        <v>3</v>
      </c>
      <c r="AW29">
        <v>3</v>
      </c>
      <c r="AX29">
        <v>3</v>
      </c>
      <c r="AY29">
        <v>3</v>
      </c>
      <c r="AZ29">
        <v>4</v>
      </c>
      <c r="BA29" s="340">
        <f t="shared" si="18"/>
        <v>3.0769230769230771</v>
      </c>
      <c r="BB29" s="30">
        <f t="shared" si="19"/>
        <v>0.6405126152203483</v>
      </c>
      <c r="BC29" s="18">
        <v>23</v>
      </c>
      <c r="BD29">
        <v>5</v>
      </c>
      <c r="BE29">
        <v>5</v>
      </c>
      <c r="BF29">
        <v>4</v>
      </c>
      <c r="BG29">
        <v>4</v>
      </c>
      <c r="BH29">
        <v>4</v>
      </c>
      <c r="BI29">
        <v>4</v>
      </c>
      <c r="BJ29">
        <v>5</v>
      </c>
      <c r="BK29">
        <v>4</v>
      </c>
      <c r="BM29">
        <v>4</v>
      </c>
      <c r="BN29">
        <v>3</v>
      </c>
      <c r="BO29">
        <v>5</v>
      </c>
      <c r="BP29">
        <v>4</v>
      </c>
      <c r="BQ29">
        <v>4</v>
      </c>
      <c r="BR29">
        <v>4</v>
      </c>
      <c r="BS29">
        <v>4</v>
      </c>
      <c r="BT29">
        <v>2</v>
      </c>
      <c r="BU29">
        <v>3</v>
      </c>
      <c r="BV29">
        <v>3</v>
      </c>
      <c r="BW29">
        <v>3</v>
      </c>
      <c r="BX29">
        <v>4</v>
      </c>
      <c r="BY29">
        <v>4</v>
      </c>
      <c r="BZ29">
        <v>3</v>
      </c>
      <c r="CA29">
        <v>3</v>
      </c>
      <c r="CB29">
        <v>4</v>
      </c>
      <c r="CC29">
        <v>3</v>
      </c>
      <c r="CD29">
        <v>3</v>
      </c>
      <c r="CE29">
        <v>4</v>
      </c>
      <c r="CF29">
        <v>4</v>
      </c>
      <c r="CG29">
        <v>4</v>
      </c>
      <c r="CH29">
        <v>4</v>
      </c>
      <c r="CI29">
        <f t="shared" si="15"/>
        <v>3.8</v>
      </c>
      <c r="CJ29" s="30">
        <f t="shared" si="1"/>
        <v>0.71438422965950699</v>
      </c>
      <c r="CK29" s="82">
        <v>23</v>
      </c>
      <c r="CL29">
        <v>4</v>
      </c>
      <c r="CM29">
        <v>4</v>
      </c>
      <c r="CN29">
        <v>3</v>
      </c>
      <c r="CO29">
        <v>4</v>
      </c>
      <c r="CP29">
        <v>3</v>
      </c>
      <c r="CQ29">
        <v>2</v>
      </c>
      <c r="CR29">
        <v>2</v>
      </c>
      <c r="CS29">
        <v>3</v>
      </c>
      <c r="CT29">
        <v>2</v>
      </c>
      <c r="CU29">
        <v>3</v>
      </c>
      <c r="CV29">
        <v>3</v>
      </c>
      <c r="CW29">
        <v>3</v>
      </c>
      <c r="CX29">
        <v>4</v>
      </c>
      <c r="CY29">
        <v>3</v>
      </c>
      <c r="CZ29">
        <v>3</v>
      </c>
      <c r="DA29">
        <v>4</v>
      </c>
      <c r="DB29">
        <v>4</v>
      </c>
      <c r="DC29">
        <v>4</v>
      </c>
      <c r="DD29">
        <v>4</v>
      </c>
      <c r="DE29">
        <v>4</v>
      </c>
      <c r="DF29">
        <f t="shared" si="16"/>
        <v>3.3</v>
      </c>
      <c r="DG29">
        <f t="shared" si="17"/>
        <v>0.7326950970650461</v>
      </c>
    </row>
    <row r="30" spans="1:119" x14ac:dyDescent="0.25">
      <c r="A30">
        <v>26</v>
      </c>
      <c r="B30">
        <v>4</v>
      </c>
      <c r="C30">
        <v>4</v>
      </c>
      <c r="D30">
        <v>4</v>
      </c>
      <c r="E30">
        <v>4</v>
      </c>
      <c r="F30">
        <v>4</v>
      </c>
      <c r="G30">
        <v>3</v>
      </c>
      <c r="H30">
        <f t="shared" si="2"/>
        <v>3.8333333333333335</v>
      </c>
      <c r="I30" s="30">
        <f t="shared" si="0"/>
        <v>0.40824829046386302</v>
      </c>
      <c r="J30">
        <v>4</v>
      </c>
      <c r="K30">
        <v>3</v>
      </c>
      <c r="L30">
        <v>5</v>
      </c>
      <c r="M30">
        <v>3</v>
      </c>
      <c r="N30">
        <f t="shared" si="3"/>
        <v>3.75</v>
      </c>
      <c r="O30" s="30">
        <f t="shared" si="4"/>
        <v>0.9574271077563381</v>
      </c>
      <c r="P30">
        <v>3</v>
      </c>
      <c r="Q30">
        <v>4</v>
      </c>
      <c r="R30">
        <v>4</v>
      </c>
      <c r="S30">
        <v>3</v>
      </c>
      <c r="T30">
        <v>3</v>
      </c>
      <c r="U30">
        <f t="shared" si="5"/>
        <v>3.4</v>
      </c>
      <c r="V30" s="30">
        <f t="shared" si="6"/>
        <v>0.54772255750516674</v>
      </c>
      <c r="W30">
        <v>4</v>
      </c>
      <c r="X30">
        <v>3</v>
      </c>
      <c r="Y30">
        <v>3</v>
      </c>
      <c r="Z30">
        <v>4</v>
      </c>
      <c r="AA30">
        <v>3</v>
      </c>
      <c r="AB30">
        <f t="shared" si="7"/>
        <v>3.4</v>
      </c>
      <c r="AC30" s="30">
        <f t="shared" si="8"/>
        <v>0.54772255750516674</v>
      </c>
      <c r="AD30">
        <v>3</v>
      </c>
      <c r="AE30">
        <v>2</v>
      </c>
      <c r="AF30">
        <f t="shared" si="9"/>
        <v>2.5</v>
      </c>
      <c r="AG30" s="30">
        <f t="shared" si="10"/>
        <v>0.70710678118654757</v>
      </c>
      <c r="AH30">
        <v>3</v>
      </c>
      <c r="AI30">
        <v>4</v>
      </c>
      <c r="AJ30">
        <v>4</v>
      </c>
      <c r="AK30">
        <v>4</v>
      </c>
      <c r="AL30">
        <f t="shared" si="11"/>
        <v>3.75</v>
      </c>
      <c r="AM30" s="30">
        <f t="shared" si="12"/>
        <v>0.5</v>
      </c>
      <c r="AN30">
        <v>4</v>
      </c>
      <c r="AO30">
        <v>4</v>
      </c>
      <c r="AP30">
        <v>4</v>
      </c>
      <c r="AQ30">
        <v>4</v>
      </c>
      <c r="AR30">
        <v>4</v>
      </c>
      <c r="AS30">
        <v>4</v>
      </c>
      <c r="AT30">
        <v>4</v>
      </c>
      <c r="AU30">
        <v>4</v>
      </c>
      <c r="AV30">
        <v>4</v>
      </c>
      <c r="AW30">
        <v>4</v>
      </c>
      <c r="AX30">
        <v>4</v>
      </c>
      <c r="AY30">
        <v>4</v>
      </c>
      <c r="AZ30">
        <v>4</v>
      </c>
      <c r="BA30" s="340">
        <f t="shared" si="18"/>
        <v>4</v>
      </c>
      <c r="BB30" s="30">
        <f t="shared" si="19"/>
        <v>0</v>
      </c>
      <c r="BC30" s="33"/>
      <c r="CJ30" s="30"/>
      <c r="CK30" s="82">
        <v>24</v>
      </c>
      <c r="CL30">
        <v>4</v>
      </c>
      <c r="CM30">
        <v>4</v>
      </c>
      <c r="CN30">
        <v>4</v>
      </c>
      <c r="CO30">
        <v>4</v>
      </c>
      <c r="CP30">
        <v>3</v>
      </c>
      <c r="CQ30">
        <v>2</v>
      </c>
      <c r="CR30">
        <v>1</v>
      </c>
      <c r="CS30">
        <v>3</v>
      </c>
      <c r="CT30">
        <v>1</v>
      </c>
      <c r="CU30">
        <v>1</v>
      </c>
      <c r="CV30">
        <v>1</v>
      </c>
      <c r="CW30">
        <v>2</v>
      </c>
      <c r="CX30">
        <v>3</v>
      </c>
      <c r="CY30">
        <v>3</v>
      </c>
      <c r="CZ30">
        <v>3</v>
      </c>
      <c r="DA30">
        <v>2</v>
      </c>
      <c r="DB30">
        <v>3</v>
      </c>
      <c r="DC30">
        <v>3</v>
      </c>
      <c r="DD30">
        <v>3</v>
      </c>
      <c r="DE30">
        <v>3</v>
      </c>
      <c r="DF30">
        <f t="shared" si="16"/>
        <v>2.65</v>
      </c>
      <c r="DG30">
        <f t="shared" si="17"/>
        <v>1.039989878493258</v>
      </c>
    </row>
    <row r="31" spans="1:119" x14ac:dyDescent="0.25">
      <c r="A31">
        <v>27</v>
      </c>
      <c r="B31">
        <v>5</v>
      </c>
      <c r="C31">
        <v>5</v>
      </c>
      <c r="D31">
        <v>5</v>
      </c>
      <c r="E31">
        <v>5</v>
      </c>
      <c r="F31">
        <v>5</v>
      </c>
      <c r="G31">
        <v>5</v>
      </c>
      <c r="H31">
        <f t="shared" si="2"/>
        <v>5</v>
      </c>
      <c r="I31" s="30">
        <f t="shared" si="0"/>
        <v>0</v>
      </c>
      <c r="J31">
        <v>5</v>
      </c>
      <c r="K31">
        <v>4</v>
      </c>
      <c r="L31">
        <v>4</v>
      </c>
      <c r="M31">
        <v>5</v>
      </c>
      <c r="N31">
        <f t="shared" si="3"/>
        <v>4.5</v>
      </c>
      <c r="O31" s="30">
        <f t="shared" si="4"/>
        <v>0.57735026918962573</v>
      </c>
      <c r="P31">
        <v>5</v>
      </c>
      <c r="Q31">
        <v>4</v>
      </c>
      <c r="R31">
        <v>4</v>
      </c>
      <c r="S31">
        <v>4</v>
      </c>
      <c r="T31">
        <v>5</v>
      </c>
      <c r="U31">
        <f t="shared" si="5"/>
        <v>4.4000000000000004</v>
      </c>
      <c r="V31" s="30">
        <f t="shared" si="6"/>
        <v>0.54772255750516674</v>
      </c>
      <c r="W31">
        <v>3</v>
      </c>
      <c r="X31">
        <v>3</v>
      </c>
      <c r="Y31">
        <v>2</v>
      </c>
      <c r="Z31">
        <v>5</v>
      </c>
      <c r="AA31">
        <v>2</v>
      </c>
      <c r="AB31">
        <f t="shared" si="7"/>
        <v>3</v>
      </c>
      <c r="AC31" s="30">
        <f t="shared" si="8"/>
        <v>1.2247448713915889</v>
      </c>
      <c r="AD31">
        <v>4</v>
      </c>
      <c r="AE31">
        <v>3</v>
      </c>
      <c r="AF31">
        <f t="shared" si="9"/>
        <v>3.5</v>
      </c>
      <c r="AG31" s="30">
        <f t="shared" si="10"/>
        <v>0.70710678118654757</v>
      </c>
      <c r="AH31">
        <v>5</v>
      </c>
      <c r="AI31">
        <v>5</v>
      </c>
      <c r="AJ31">
        <v>4</v>
      </c>
      <c r="AK31">
        <v>4</v>
      </c>
      <c r="AL31">
        <f t="shared" si="11"/>
        <v>4.5</v>
      </c>
      <c r="AM31" s="30">
        <f t="shared" si="12"/>
        <v>0.57735026918962573</v>
      </c>
      <c r="AN31">
        <v>5</v>
      </c>
      <c r="AO31">
        <v>5</v>
      </c>
      <c r="AP31">
        <v>5</v>
      </c>
      <c r="AQ31">
        <v>5</v>
      </c>
      <c r="AR31">
        <v>4</v>
      </c>
      <c r="AS31">
        <v>5</v>
      </c>
      <c r="AT31">
        <v>5</v>
      </c>
      <c r="AU31">
        <v>5</v>
      </c>
      <c r="AV31">
        <v>5</v>
      </c>
      <c r="AW31">
        <v>5</v>
      </c>
      <c r="AX31">
        <v>5</v>
      </c>
      <c r="AY31">
        <v>5</v>
      </c>
      <c r="AZ31">
        <v>5</v>
      </c>
      <c r="BA31" s="340">
        <f t="shared" si="18"/>
        <v>4.9230769230769234</v>
      </c>
      <c r="BB31" s="30">
        <f t="shared" si="19"/>
        <v>0.27735009811261452</v>
      </c>
      <c r="BC31" s="33"/>
      <c r="CJ31" s="30"/>
      <c r="CK31" s="33"/>
    </row>
    <row r="32" spans="1:119" x14ac:dyDescent="0.25">
      <c r="A32" t="s">
        <v>256</v>
      </c>
      <c r="B32">
        <f t="shared" ref="B32:G32" si="20">AVERAGE(B7:B31)</f>
        <v>4.24</v>
      </c>
      <c r="C32">
        <f t="shared" si="20"/>
        <v>4</v>
      </c>
      <c r="D32">
        <f t="shared" si="20"/>
        <v>4.28</v>
      </c>
      <c r="E32">
        <f t="shared" si="20"/>
        <v>4.32</v>
      </c>
      <c r="F32">
        <f t="shared" si="20"/>
        <v>4.24</v>
      </c>
      <c r="G32">
        <f t="shared" si="20"/>
        <v>4.041666666666667</v>
      </c>
      <c r="I32" s="30"/>
      <c r="J32">
        <f>AVERAGE(J7:J31)</f>
        <v>4.5599999999999996</v>
      </c>
      <c r="K32">
        <f>AVERAGE(K7:K31)</f>
        <v>4</v>
      </c>
      <c r="L32">
        <f>AVERAGE(L7:L31)</f>
        <v>4.24</v>
      </c>
      <c r="M32">
        <f>AVERAGE(M7:M31)</f>
        <v>4.4400000000000004</v>
      </c>
      <c r="O32" s="30"/>
      <c r="P32">
        <f>AVERAGE(P7:P31)</f>
        <v>4.4400000000000004</v>
      </c>
      <c r="Q32">
        <f>AVERAGE(Q7:Q31)</f>
        <v>4.04</v>
      </c>
      <c r="R32">
        <f>AVERAGE(R7:R31)</f>
        <v>4.04</v>
      </c>
      <c r="S32">
        <f>AVERAGE(S7:S31)</f>
        <v>4.08</v>
      </c>
      <c r="T32">
        <f>AVERAGE(T7:T31)</f>
        <v>4</v>
      </c>
      <c r="V32" s="30"/>
      <c r="W32">
        <f>AVERAGE(W7:W31)</f>
        <v>3.96</v>
      </c>
      <c r="X32">
        <f>AVERAGE(X7:X31)</f>
        <v>3.68</v>
      </c>
      <c r="Y32">
        <f>AVERAGE(Y7:Y31)</f>
        <v>3.52</v>
      </c>
      <c r="Z32">
        <f>AVERAGE(Z7:Z31)</f>
        <v>4.208333333333333</v>
      </c>
      <c r="AA32">
        <f>AVERAGE(AA7:AA31)</f>
        <v>3.56</v>
      </c>
      <c r="AC32" s="30"/>
      <c r="AD32">
        <f>AVERAGE(AD7:AD31)</f>
        <v>4.08</v>
      </c>
      <c r="AE32">
        <f>AVERAGE(AE7:AE31)</f>
        <v>3.72</v>
      </c>
      <c r="AG32" s="30"/>
      <c r="AH32">
        <f t="shared" ref="AH32:AK32" si="21">AVERAGE(AH7:AH31)</f>
        <v>4.28</v>
      </c>
      <c r="AI32">
        <f t="shared" si="21"/>
        <v>4.16</v>
      </c>
      <c r="AJ32">
        <f t="shared" si="21"/>
        <v>3.92</v>
      </c>
      <c r="AK32">
        <f t="shared" si="21"/>
        <v>3.88</v>
      </c>
      <c r="AM32" s="30"/>
      <c r="AN32">
        <f t="shared" ref="AN32:AZ32" si="22">AVERAGE(AN7:AN31)</f>
        <v>3.8333333333333335</v>
      </c>
      <c r="AO32">
        <f t="shared" si="22"/>
        <v>4.4347826086956523</v>
      </c>
      <c r="AP32">
        <f t="shared" si="22"/>
        <v>4.333333333333333</v>
      </c>
      <c r="AQ32">
        <f t="shared" si="22"/>
        <v>3.8695652173913042</v>
      </c>
      <c r="AR32">
        <f t="shared" si="22"/>
        <v>3.2916666666666665</v>
      </c>
      <c r="AS32">
        <f t="shared" si="22"/>
        <v>3.7916666666666665</v>
      </c>
      <c r="AT32">
        <f t="shared" si="22"/>
        <v>3.625</v>
      </c>
      <c r="AU32">
        <f t="shared" si="22"/>
        <v>3.75</v>
      </c>
      <c r="AV32">
        <f t="shared" si="22"/>
        <v>3.5</v>
      </c>
      <c r="AW32">
        <f t="shared" si="22"/>
        <v>3.5</v>
      </c>
      <c r="AX32">
        <f t="shared" si="22"/>
        <v>3.4583333333333335</v>
      </c>
      <c r="AY32">
        <f t="shared" si="22"/>
        <v>2.75</v>
      </c>
      <c r="AZ32">
        <f t="shared" si="22"/>
        <v>4.25</v>
      </c>
      <c r="BA32" s="341"/>
      <c r="BB32" s="30"/>
      <c r="BC32" s="33"/>
      <c r="BD32">
        <f>AVERAGE(BD7:BD29)</f>
        <v>2.652173913043478</v>
      </c>
      <c r="BE32">
        <f t="shared" ref="BE32:CH32" si="23">AVERAGE(BE7:BE29)</f>
        <v>3.8695652173913042</v>
      </c>
      <c r="BF32">
        <f t="shared" si="23"/>
        <v>4.3043478260869561</v>
      </c>
      <c r="BG32">
        <f>AVERAGE(BG7:BG29)</f>
        <v>4.6956521739130439</v>
      </c>
      <c r="BH32">
        <f t="shared" si="23"/>
        <v>3.652173913043478</v>
      </c>
      <c r="BI32">
        <f t="shared" si="23"/>
        <v>4.1304347826086953</v>
      </c>
      <c r="BJ32">
        <f t="shared" si="23"/>
        <v>4.6086956521739131</v>
      </c>
      <c r="BK32">
        <f t="shared" si="23"/>
        <v>4.1304347826086953</v>
      </c>
      <c r="BL32">
        <f t="shared" si="23"/>
        <v>4</v>
      </c>
      <c r="BM32">
        <f t="shared" si="23"/>
        <v>4.5217391304347823</v>
      </c>
      <c r="BN32">
        <f t="shared" si="23"/>
        <v>4.3913043478260869</v>
      </c>
      <c r="BO32">
        <f t="shared" si="23"/>
        <v>4.6521739130434785</v>
      </c>
      <c r="BP32">
        <f t="shared" si="23"/>
        <v>4.6086956521739131</v>
      </c>
      <c r="BQ32">
        <f t="shared" si="23"/>
        <v>4.4545454545454541</v>
      </c>
      <c r="BR32">
        <f t="shared" si="23"/>
        <v>4.3043478260869561</v>
      </c>
      <c r="BS32">
        <f t="shared" si="23"/>
        <v>4.2173913043478262</v>
      </c>
      <c r="BT32">
        <f t="shared" si="23"/>
        <v>3.9565217391304346</v>
      </c>
      <c r="BU32">
        <f t="shared" si="23"/>
        <v>4.1304347826086953</v>
      </c>
      <c r="BV32">
        <f t="shared" si="23"/>
        <v>3.9545454545454546</v>
      </c>
      <c r="BW32">
        <f t="shared" si="23"/>
        <v>3.8695652173913042</v>
      </c>
      <c r="BX32">
        <f t="shared" si="23"/>
        <v>4.3636363636363633</v>
      </c>
      <c r="BY32">
        <f t="shared" si="23"/>
        <v>4.6956521739130439</v>
      </c>
      <c r="BZ32">
        <f t="shared" si="23"/>
        <v>4.0869565217391308</v>
      </c>
      <c r="CA32">
        <f t="shared" si="23"/>
        <v>3.2173913043478262</v>
      </c>
      <c r="CB32">
        <f t="shared" si="23"/>
        <v>3.9565217391304346</v>
      </c>
      <c r="CC32">
        <f t="shared" si="23"/>
        <v>2.8260869565217392</v>
      </c>
      <c r="CD32">
        <f t="shared" si="23"/>
        <v>3.347826086956522</v>
      </c>
      <c r="CE32">
        <f t="shared" si="23"/>
        <v>4.2173913043478262</v>
      </c>
      <c r="CF32">
        <f t="shared" si="23"/>
        <v>4.3043478260869561</v>
      </c>
      <c r="CG32">
        <f t="shared" si="23"/>
        <v>3.6086956521739131</v>
      </c>
      <c r="CH32">
        <f t="shared" si="23"/>
        <v>4.1739130434782608</v>
      </c>
      <c r="CI32">
        <f>AVERAGE(CI7:CI29)</f>
        <v>4.0612903225806445</v>
      </c>
      <c r="CJ32" s="30"/>
      <c r="CK32" s="33"/>
      <c r="CL32" s="82">
        <f>AVERAGE(CL7:CL30)</f>
        <v>3.8333333333333335</v>
      </c>
      <c r="CM32" s="82">
        <f t="shared" ref="CM32:DF32" si="24">AVERAGE(CM7:CM30)</f>
        <v>3.375</v>
      </c>
      <c r="CN32" s="82">
        <f t="shared" si="24"/>
        <v>3.25</v>
      </c>
      <c r="CO32" s="82">
        <f t="shared" si="24"/>
        <v>3.0416666666666665</v>
      </c>
      <c r="CP32" s="82">
        <f t="shared" si="24"/>
        <v>3.0833333333333335</v>
      </c>
      <c r="CQ32" s="82">
        <f t="shared" si="24"/>
        <v>2.375</v>
      </c>
      <c r="CR32" s="82">
        <f t="shared" si="24"/>
        <v>2.4166666666666665</v>
      </c>
      <c r="CS32" s="82">
        <f t="shared" si="24"/>
        <v>2.75</v>
      </c>
      <c r="CT32" s="82">
        <f t="shared" si="24"/>
        <v>2.4166666666666665</v>
      </c>
      <c r="CU32" s="82">
        <f t="shared" si="24"/>
        <v>2.4166666666666665</v>
      </c>
      <c r="CV32" s="82">
        <f t="shared" si="24"/>
        <v>2.25</v>
      </c>
      <c r="CW32" s="82">
        <f t="shared" si="24"/>
        <v>2.7083333333333335</v>
      </c>
      <c r="CX32" s="82">
        <f t="shared" si="24"/>
        <v>3.25</v>
      </c>
      <c r="CY32" s="82">
        <f t="shared" si="24"/>
        <v>3.1666666666666665</v>
      </c>
      <c r="CZ32" s="82">
        <f t="shared" si="24"/>
        <v>3.125</v>
      </c>
      <c r="DA32" s="82">
        <f t="shared" si="24"/>
        <v>2.8333333333333335</v>
      </c>
      <c r="DB32" s="82">
        <f t="shared" si="24"/>
        <v>2.8333333333333335</v>
      </c>
      <c r="DC32" s="82">
        <f t="shared" si="24"/>
        <v>3.125</v>
      </c>
      <c r="DD32" s="82">
        <f t="shared" si="24"/>
        <v>2.9166666666666665</v>
      </c>
      <c r="DE32" s="82">
        <f t="shared" si="24"/>
        <v>2.75</v>
      </c>
      <c r="DF32" s="95">
        <f t="shared" si="24"/>
        <v>2.8958333333333339</v>
      </c>
      <c r="DG32" s="82"/>
    </row>
    <row r="33" spans="1:110" x14ac:dyDescent="0.25">
      <c r="A33" t="s">
        <v>272</v>
      </c>
      <c r="B33">
        <f t="shared" ref="B33:G33" si="25">STDEV(B7:B31)</f>
        <v>0.87939373055152803</v>
      </c>
      <c r="C33">
        <f t="shared" si="25"/>
        <v>1.0408329997330663</v>
      </c>
      <c r="D33">
        <f t="shared" si="25"/>
        <v>0.93630479367920971</v>
      </c>
      <c r="E33">
        <f t="shared" si="25"/>
        <v>0.9</v>
      </c>
      <c r="F33">
        <f t="shared" si="25"/>
        <v>0.96953597148326587</v>
      </c>
      <c r="G33">
        <f t="shared" si="25"/>
        <v>0.95458466573582157</v>
      </c>
      <c r="I33" s="30"/>
      <c r="J33">
        <f>STDEV(J7:J31)</f>
        <v>0.91651513899116721</v>
      </c>
      <c r="K33">
        <f>STDEV(K7:K31)</f>
        <v>0.9128709291752769</v>
      </c>
      <c r="L33">
        <f>STDEV(L7:L31)</f>
        <v>1.011599393699568</v>
      </c>
      <c r="M33">
        <f>STDEV(M7:M31)</f>
        <v>0.96090235369330546</v>
      </c>
      <c r="O33" s="30"/>
      <c r="P33">
        <f>STDEV(P7:P31)</f>
        <v>0.96090235369330546</v>
      </c>
      <c r="Q33">
        <f>STDEV(Q7:Q31)</f>
        <v>0.97809338340808016</v>
      </c>
      <c r="R33">
        <f>STDEV(R7:R31)</f>
        <v>0.93452305125841195</v>
      </c>
      <c r="S33">
        <f>STDEV(S7:S31)</f>
        <v>0.9539392014169451</v>
      </c>
      <c r="T33">
        <f>STDEV(T7:T31)</f>
        <v>1</v>
      </c>
      <c r="V33" s="30"/>
      <c r="W33">
        <f>STDEV(W7:W31)</f>
        <v>1.0198039027185566</v>
      </c>
      <c r="X33">
        <f>STDEV(X7:X31)</f>
        <v>1.0295630140987</v>
      </c>
      <c r="Y33">
        <f>STDEV(Y7:Y31)</f>
        <v>1.0847426730181988</v>
      </c>
      <c r="Z33">
        <f>STDEV(Z7:Z31)</f>
        <v>0.93153294262114261</v>
      </c>
      <c r="AA33">
        <f>STDEV(AA7:AA31)</f>
        <v>1.1575836902790229</v>
      </c>
      <c r="AC33" s="30"/>
      <c r="AD33">
        <f>STDEV(AD7:AD31)</f>
        <v>0.9539392014169451</v>
      </c>
      <c r="AE33">
        <f>STDEV(AE7:AE31)</f>
        <v>1.2083045973594575</v>
      </c>
      <c r="AG33" s="30"/>
      <c r="AH33">
        <f t="shared" ref="AH33:AK33" si="26">STDEV(AH7:AH31)</f>
        <v>0.93630479367920971</v>
      </c>
      <c r="AI33">
        <f t="shared" si="26"/>
        <v>1.1060440015358042</v>
      </c>
      <c r="AJ33">
        <f t="shared" si="26"/>
        <v>1.1150485789118483</v>
      </c>
      <c r="AK33">
        <f t="shared" si="26"/>
        <v>1.1298967504452193</v>
      </c>
      <c r="AM33" s="30"/>
      <c r="AN33">
        <f t="shared" ref="AN33:AZ33" si="27">STDEV(AN7:AN31)</f>
        <v>0.86811473228243063</v>
      </c>
      <c r="AO33">
        <f t="shared" si="27"/>
        <v>0.66237087637185077</v>
      </c>
      <c r="AP33">
        <f t="shared" si="27"/>
        <v>0.70196411816303328</v>
      </c>
      <c r="AQ33">
        <f t="shared" si="27"/>
        <v>0.96786305502412551</v>
      </c>
      <c r="AR33">
        <f t="shared" si="27"/>
        <v>1.0826363421183318</v>
      </c>
      <c r="AS33">
        <f t="shared" si="27"/>
        <v>0.97709270027338524</v>
      </c>
      <c r="AT33">
        <f t="shared" si="27"/>
        <v>0.87538811268264716</v>
      </c>
      <c r="AU33">
        <f t="shared" si="27"/>
        <v>0.98907071009368053</v>
      </c>
      <c r="AV33">
        <f t="shared" si="27"/>
        <v>0.83405765622829908</v>
      </c>
      <c r="AW33">
        <f t="shared" si="27"/>
        <v>0.83405765622829908</v>
      </c>
      <c r="AX33">
        <f t="shared" si="27"/>
        <v>0.93153294262114261</v>
      </c>
      <c r="AY33">
        <f t="shared" si="27"/>
        <v>1.3269776053940743</v>
      </c>
      <c r="AZ33">
        <f t="shared" si="27"/>
        <v>0.79399923338042067</v>
      </c>
      <c r="BB33" s="30"/>
      <c r="BC33" s="33"/>
      <c r="BD33">
        <f>STDEV(BD7:BD29)</f>
        <v>0.98205238020706165</v>
      </c>
      <c r="BE33">
        <f t="shared" ref="BE33:CH33" si="28">STDEV(BE7:BE29)</f>
        <v>0.86887324245971087</v>
      </c>
      <c r="BF33">
        <f t="shared" si="28"/>
        <v>0.70290194639441683</v>
      </c>
      <c r="BG33">
        <f t="shared" si="28"/>
        <v>0.47047196889696463</v>
      </c>
      <c r="BH33">
        <f t="shared" si="28"/>
        <v>0.6472807211834829</v>
      </c>
      <c r="BI33">
        <f t="shared" si="28"/>
        <v>0.75704856491791184</v>
      </c>
      <c r="BJ33">
        <f t="shared" si="28"/>
        <v>0.58302739954190796</v>
      </c>
      <c r="BK33">
        <f t="shared" si="28"/>
        <v>0.548083257285786</v>
      </c>
      <c r="BL33">
        <f t="shared" si="28"/>
        <v>0.61721339984836765</v>
      </c>
      <c r="BM33">
        <f t="shared" si="28"/>
        <v>0.79025687523346211</v>
      </c>
      <c r="BN33">
        <f t="shared" si="28"/>
        <v>0.58302739954190796</v>
      </c>
      <c r="BO33">
        <f t="shared" si="28"/>
        <v>0.4869847535576734</v>
      </c>
      <c r="BP33">
        <f t="shared" si="28"/>
        <v>0.49901087934784411</v>
      </c>
      <c r="BQ33">
        <f t="shared" si="28"/>
        <v>0.50964719143762482</v>
      </c>
      <c r="BR33">
        <f t="shared" si="28"/>
        <v>0.70290194639441683</v>
      </c>
      <c r="BS33">
        <f t="shared" si="28"/>
        <v>0.51843485951208224</v>
      </c>
      <c r="BT33">
        <f t="shared" si="28"/>
        <v>0.76741957645352699</v>
      </c>
      <c r="BU33">
        <f t="shared" si="28"/>
        <v>0.62554324217122514</v>
      </c>
      <c r="BV33">
        <f t="shared" si="28"/>
        <v>0.84387274640268561</v>
      </c>
      <c r="BW33">
        <f t="shared" si="28"/>
        <v>0.81488135366650816</v>
      </c>
      <c r="BX33">
        <f t="shared" si="28"/>
        <v>0.58108720314797546</v>
      </c>
      <c r="BY33">
        <f t="shared" si="28"/>
        <v>0.55879599535687241</v>
      </c>
      <c r="BZ33">
        <f t="shared" si="28"/>
        <v>0.84815540376325305</v>
      </c>
      <c r="CA33">
        <f t="shared" si="28"/>
        <v>0.67126215845636217</v>
      </c>
      <c r="CB33">
        <f t="shared" si="28"/>
        <v>0.63805534595827107</v>
      </c>
      <c r="CC33">
        <f t="shared" si="28"/>
        <v>0.93673387668602326</v>
      </c>
      <c r="CD33">
        <f t="shared" si="28"/>
        <v>0.88465173692938248</v>
      </c>
      <c r="CE33">
        <f t="shared" si="28"/>
        <v>0.59973643750101036</v>
      </c>
      <c r="CF33">
        <f t="shared" si="28"/>
        <v>0.55879599535687241</v>
      </c>
      <c r="CG33">
        <f t="shared" si="28"/>
        <v>0.72231511851461438</v>
      </c>
      <c r="CH33">
        <f t="shared" si="28"/>
        <v>0.65032676493111519</v>
      </c>
      <c r="CI33">
        <f>STDEV(BD7:CH29)</f>
        <v>0.84237364855109143</v>
      </c>
      <c r="CJ33" s="30"/>
      <c r="CK33" s="33"/>
      <c r="CL33">
        <f>STDEV(CL7:CL30)</f>
        <v>0.38069349381344042</v>
      </c>
      <c r="CM33">
        <f t="shared" ref="CM33:DE33" si="29">STDEV(CM7:CM30)</f>
        <v>0.57577924513691425</v>
      </c>
      <c r="CN33">
        <f t="shared" si="29"/>
        <v>0.53160953307119496</v>
      </c>
      <c r="CO33">
        <f t="shared" si="29"/>
        <v>0.85867272029552133</v>
      </c>
      <c r="CP33">
        <f t="shared" si="29"/>
        <v>0.28232985128663984</v>
      </c>
      <c r="CQ33">
        <f t="shared" si="29"/>
        <v>0.49453535504684026</v>
      </c>
      <c r="CR33">
        <f t="shared" si="29"/>
        <v>0.65386254815829481</v>
      </c>
      <c r="CS33">
        <f t="shared" si="29"/>
        <v>0.67566392469217618</v>
      </c>
      <c r="CT33">
        <f t="shared" si="29"/>
        <v>0.58359207512176514</v>
      </c>
      <c r="CU33">
        <f t="shared" si="29"/>
        <v>0.58359207512176514</v>
      </c>
      <c r="CV33">
        <f t="shared" si="29"/>
        <v>0.53160953307119496</v>
      </c>
      <c r="CW33">
        <f t="shared" si="29"/>
        <v>0.75060362182809226</v>
      </c>
      <c r="CX33">
        <f t="shared" si="29"/>
        <v>0.44232586846469141</v>
      </c>
      <c r="CY33">
        <f t="shared" si="29"/>
        <v>0.48154341234307724</v>
      </c>
      <c r="CZ33">
        <f t="shared" si="29"/>
        <v>0.53669682154906562</v>
      </c>
      <c r="DA33">
        <f t="shared" si="29"/>
        <v>0.70196411816303417</v>
      </c>
      <c r="DB33">
        <f t="shared" si="29"/>
        <v>0.56465970257328024</v>
      </c>
      <c r="DC33">
        <f t="shared" si="29"/>
        <v>0.61237243569579447</v>
      </c>
      <c r="DD33">
        <f t="shared" si="29"/>
        <v>0.58359207512176514</v>
      </c>
      <c r="DE33">
        <f t="shared" si="29"/>
        <v>0.67566392469217618</v>
      </c>
      <c r="DF33" s="52">
        <f>STDEV(CL7:DE30)</f>
        <v>0.6971335085479905</v>
      </c>
    </row>
    <row r="34" spans="1:110" x14ac:dyDescent="0.25">
      <c r="I34" s="30"/>
      <c r="O34" s="30"/>
      <c r="V34" s="30"/>
      <c r="AC34" s="30"/>
      <c r="AG34" s="30"/>
      <c r="AM34" s="30"/>
      <c r="BB34" s="30"/>
      <c r="BC34" s="33"/>
    </row>
    <row r="35" spans="1:110" ht="15.75" x14ac:dyDescent="0.3">
      <c r="A35" t="s">
        <v>310</v>
      </c>
      <c r="H35">
        <f>AVERAGE(B7:G31)</f>
        <v>4.1879194630872485</v>
      </c>
      <c r="I35" s="30"/>
      <c r="J35" s="38" t="s">
        <v>319</v>
      </c>
      <c r="N35">
        <f>AVERAGE(J7:M31)</f>
        <v>4.3099999999999996</v>
      </c>
      <c r="O35" s="30"/>
      <c r="P35" t="s">
        <v>328</v>
      </c>
      <c r="U35">
        <f>AVERAGE(P7:U32)</f>
        <v>4.1199999999999992</v>
      </c>
      <c r="V35" s="30"/>
      <c r="W35" s="38" t="s">
        <v>337</v>
      </c>
      <c r="AB35">
        <f>AVERAGE(W7:AA31)</f>
        <v>3.782258064516129</v>
      </c>
      <c r="AC35" s="30"/>
      <c r="AD35" s="38" t="s">
        <v>342</v>
      </c>
      <c r="AF35">
        <f>AVERAGE(AD7:AE31)</f>
        <v>3.9</v>
      </c>
      <c r="AG35" s="30"/>
      <c r="AH35" t="s">
        <v>350</v>
      </c>
      <c r="AL35">
        <f>AVERAGE(AH7:AK31)</f>
        <v>4.0599999999999996</v>
      </c>
      <c r="AM35" s="30"/>
      <c r="AN35" t="s">
        <v>371</v>
      </c>
      <c r="AZ35">
        <f>AVERAGE(AN7:AZ31)</f>
        <v>3.7193548387096773</v>
      </c>
      <c r="BB35" s="30"/>
      <c r="BC35" s="33"/>
      <c r="BD35" t="s">
        <v>465</v>
      </c>
      <c r="BF35">
        <f>AVERAGE(BD7:CH29)</f>
        <v>4.0606488011283499</v>
      </c>
      <c r="BH35" s="85"/>
      <c r="BI35" s="87" t="s">
        <v>480</v>
      </c>
      <c r="BJ35" s="87" t="s">
        <v>481</v>
      </c>
      <c r="BL35" t="s">
        <v>510</v>
      </c>
      <c r="BP35">
        <v>0.81562206695171557</v>
      </c>
      <c r="BQ35" s="98" t="s">
        <v>515</v>
      </c>
      <c r="CL35" s="253" t="s">
        <v>510</v>
      </c>
      <c r="CM35" s="254"/>
      <c r="CN35" s="254"/>
      <c r="CO35" s="102"/>
      <c r="CP35" s="253">
        <v>0.80723988865656693</v>
      </c>
      <c r="CR35" s="82" t="s">
        <v>515</v>
      </c>
      <c r="CS35" s="82"/>
    </row>
    <row r="36" spans="1:110" x14ac:dyDescent="0.25">
      <c r="A36" t="s">
        <v>311</v>
      </c>
      <c r="H36">
        <f>STDEV(B7:G31)</f>
        <v>0.93987583651489504</v>
      </c>
      <c r="I36" s="30"/>
      <c r="J36" s="37" t="s">
        <v>320</v>
      </c>
      <c r="N36">
        <f>STDEV(J7:M31)</f>
        <v>0.96079722789531097</v>
      </c>
      <c r="O36" s="30"/>
      <c r="P36" t="s">
        <v>329</v>
      </c>
      <c r="U36">
        <f>STDEV(P7:U32)</f>
        <v>0.92768109164314594</v>
      </c>
      <c r="V36" s="30"/>
      <c r="W36" t="s">
        <v>338</v>
      </c>
      <c r="AB36">
        <f>STDEV(W7:AA31)</f>
        <v>1.0635152929740683</v>
      </c>
      <c r="AC36" s="30"/>
      <c r="AD36" s="38" t="s">
        <v>343</v>
      </c>
      <c r="AF36">
        <f>STDEV(AD7:AE31)</f>
        <v>1.0926470386270253</v>
      </c>
      <c r="AG36" s="30"/>
      <c r="AH36" t="s">
        <v>351</v>
      </c>
      <c r="AL36">
        <f>STDEV(AH7:AK31)</f>
        <v>1.0713910527341495</v>
      </c>
      <c r="AM36" s="30"/>
      <c r="AN36" t="s">
        <v>372</v>
      </c>
      <c r="AZ36">
        <f>STDEV(AN7:AZ31)</f>
        <v>1.0089949354832659</v>
      </c>
      <c r="BB36" s="30"/>
      <c r="BC36" s="33"/>
      <c r="BD36" t="s">
        <v>466</v>
      </c>
      <c r="BF36">
        <f>STDEV(BD7:CH29)</f>
        <v>0.84237364855109143</v>
      </c>
      <c r="BH36" s="87" t="s">
        <v>480</v>
      </c>
      <c r="BI36" s="33">
        <v>1</v>
      </c>
      <c r="BJ36" s="71"/>
      <c r="BL36" t="s">
        <v>511</v>
      </c>
      <c r="BP36">
        <v>0.77279571809344272</v>
      </c>
      <c r="BQ36" s="99" t="s">
        <v>514</v>
      </c>
      <c r="CL36" s="255" t="s">
        <v>511</v>
      </c>
      <c r="CM36" s="254"/>
      <c r="CN36" s="254"/>
      <c r="CO36" s="253"/>
      <c r="CP36" s="256">
        <v>0.74580701140404893</v>
      </c>
      <c r="CR36" t="s">
        <v>514</v>
      </c>
    </row>
    <row r="37" spans="1:110" x14ac:dyDescent="0.25">
      <c r="A37" t="s">
        <v>312</v>
      </c>
      <c r="I37" s="30"/>
      <c r="J37" t="s">
        <v>322</v>
      </c>
      <c r="O37" s="30"/>
      <c r="P37" t="s">
        <v>312</v>
      </c>
      <c r="V37" s="30"/>
      <c r="W37" t="s">
        <v>312</v>
      </c>
      <c r="AC37" s="30"/>
      <c r="AD37" t="s">
        <v>312</v>
      </c>
      <c r="AG37" s="30"/>
      <c r="AH37" t="s">
        <v>312</v>
      </c>
      <c r="AM37" s="30"/>
      <c r="BH37" s="87" t="s">
        <v>481</v>
      </c>
      <c r="BI37" s="35">
        <v>0.70665811674846446</v>
      </c>
      <c r="BJ37" s="86">
        <v>1</v>
      </c>
      <c r="BL37" t="s">
        <v>512</v>
      </c>
      <c r="BP37">
        <v>0.8718384303461062</v>
      </c>
      <c r="CL37" s="257" t="s">
        <v>512</v>
      </c>
      <c r="CM37" s="254"/>
      <c r="CN37" s="254"/>
      <c r="CO37" s="254"/>
      <c r="CP37" s="258">
        <v>0.85439800222160944</v>
      </c>
    </row>
    <row r="38" spans="1:110" x14ac:dyDescent="0.25">
      <c r="AN38" s="82"/>
      <c r="AO38" s="82">
        <v>1</v>
      </c>
      <c r="AP38" s="82">
        <v>2</v>
      </c>
      <c r="AQ38" s="82">
        <v>3</v>
      </c>
      <c r="AR38" s="82">
        <v>4</v>
      </c>
      <c r="AS38" s="82">
        <v>5</v>
      </c>
      <c r="AT38" s="82">
        <v>6</v>
      </c>
      <c r="AU38" s="82">
        <v>7</v>
      </c>
      <c r="AV38" s="82">
        <v>8</v>
      </c>
      <c r="AW38" s="82">
        <v>9</v>
      </c>
      <c r="AX38" s="82">
        <v>10</v>
      </c>
      <c r="AY38" s="82">
        <v>11</v>
      </c>
      <c r="AZ38" s="82">
        <v>12</v>
      </c>
      <c r="BA38" s="82">
        <v>13</v>
      </c>
      <c r="BB38" s="33"/>
      <c r="BK38" s="33"/>
      <c r="CL38" s="39"/>
      <c r="CM38" s="39"/>
      <c r="CN38" s="39"/>
      <c r="CO38" s="39"/>
      <c r="CP38" s="39"/>
    </row>
    <row r="39" spans="1:110" x14ac:dyDescent="0.25">
      <c r="E39" s="29"/>
      <c r="F39" s="29"/>
      <c r="G39" s="29"/>
      <c r="I39" s="29"/>
      <c r="AN39" s="82">
        <v>1</v>
      </c>
      <c r="AO39" s="82">
        <v>1</v>
      </c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33"/>
      <c r="BK39" s="33"/>
    </row>
    <row r="40" spans="1:110" x14ac:dyDescent="0.25">
      <c r="AN40" s="82">
        <v>2</v>
      </c>
      <c r="AO40" s="82">
        <v>0.74022785785448464</v>
      </c>
      <c r="AP40" s="82">
        <v>1</v>
      </c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33"/>
      <c r="BK40" s="33"/>
    </row>
    <row r="41" spans="1:110" x14ac:dyDescent="0.25">
      <c r="AN41" s="82">
        <v>3</v>
      </c>
      <c r="AO41" s="82">
        <v>0.66591209181629152</v>
      </c>
      <c r="AP41" s="82">
        <v>0.6791621759648141</v>
      </c>
      <c r="AQ41" s="82">
        <v>1</v>
      </c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33"/>
    </row>
    <row r="42" spans="1:110" x14ac:dyDescent="0.25">
      <c r="AN42" s="82">
        <v>4</v>
      </c>
      <c r="AO42" s="82">
        <v>0.62746630492377797</v>
      </c>
      <c r="AP42" s="82">
        <v>0.74276952789820461</v>
      </c>
      <c r="AQ42" s="82">
        <v>0.5290207472016667</v>
      </c>
      <c r="AR42" s="82">
        <v>1</v>
      </c>
      <c r="AS42" s="82"/>
      <c r="AT42" s="82"/>
      <c r="AU42" s="82"/>
      <c r="AV42" s="82"/>
      <c r="AW42" s="82"/>
      <c r="AX42" s="82"/>
      <c r="AY42" s="82"/>
      <c r="AZ42" s="82"/>
      <c r="BA42" s="82"/>
      <c r="BB42" s="33"/>
    </row>
    <row r="43" spans="1:110" ht="18.75" customHeight="1" x14ac:dyDescent="0.25">
      <c r="AN43" s="82">
        <v>5</v>
      </c>
      <c r="AO43" s="82">
        <v>0.70162099792517674</v>
      </c>
      <c r="AP43" s="82">
        <v>0.52532616479814387</v>
      </c>
      <c r="AQ43" s="297">
        <v>0.26698166079462204</v>
      </c>
      <c r="AR43" s="82">
        <v>0.53110510761724528</v>
      </c>
      <c r="AS43" s="82">
        <v>1</v>
      </c>
      <c r="AT43" s="82"/>
      <c r="AU43" s="82"/>
      <c r="AV43" s="82"/>
      <c r="AW43" s="82"/>
      <c r="AX43" s="82"/>
      <c r="AY43" s="82"/>
      <c r="AZ43" s="82"/>
      <c r="BA43" s="82"/>
      <c r="BB43" s="33"/>
      <c r="BH43" s="33"/>
      <c r="BI43" s="33"/>
      <c r="BJ43" s="33"/>
      <c r="BK43" s="33"/>
      <c r="BL43" s="33"/>
      <c r="BM43" s="33"/>
      <c r="BN43" s="33"/>
      <c r="BT43" s="28"/>
      <c r="CP43" s="52"/>
    </row>
    <row r="44" spans="1:110" x14ac:dyDescent="0.25">
      <c r="AN44" s="82">
        <v>6</v>
      </c>
      <c r="AO44" s="82">
        <v>0.72615100727038884</v>
      </c>
      <c r="AP44" s="82">
        <v>0.69955860325082075</v>
      </c>
      <c r="AQ44" s="82">
        <v>0.42260071065123506</v>
      </c>
      <c r="AR44" s="82">
        <v>0.59551771611847981</v>
      </c>
      <c r="AS44" s="82">
        <v>0.79975954611311784</v>
      </c>
      <c r="AT44" s="82">
        <v>1</v>
      </c>
      <c r="AU44" s="82"/>
      <c r="AV44" s="82"/>
      <c r="AW44" s="82"/>
      <c r="AX44" s="82"/>
      <c r="AY44" s="82"/>
      <c r="AZ44" s="82"/>
      <c r="BA44" s="82"/>
      <c r="BB44" s="33"/>
      <c r="BH44" s="260"/>
      <c r="BI44" s="326"/>
      <c r="BJ44" s="326"/>
      <c r="BK44" s="325"/>
      <c r="BL44" s="325"/>
      <c r="BM44" s="325"/>
      <c r="BN44" s="325"/>
    </row>
    <row r="45" spans="1:110" x14ac:dyDescent="0.25">
      <c r="AN45" s="82">
        <v>7</v>
      </c>
      <c r="AO45" s="82">
        <v>0.65794900284421654</v>
      </c>
      <c r="AP45" s="82">
        <v>0.53224012269362098</v>
      </c>
      <c r="AQ45" s="82">
        <v>0.35377456883861247</v>
      </c>
      <c r="AR45" s="82">
        <v>0.72849222765311084</v>
      </c>
      <c r="AS45" s="82">
        <v>0.67094171189135143</v>
      </c>
      <c r="AT45" s="82">
        <v>0.71799960762785686</v>
      </c>
      <c r="AU45" s="82">
        <v>1</v>
      </c>
      <c r="AV45" s="82"/>
      <c r="AW45" s="82"/>
      <c r="AX45" s="82"/>
      <c r="AY45" s="82"/>
      <c r="AZ45" s="82"/>
      <c r="BA45" s="82"/>
      <c r="BB45" s="33"/>
      <c r="BH45" s="33"/>
      <c r="BI45" s="310"/>
      <c r="BJ45" s="310"/>
      <c r="BK45" s="310"/>
      <c r="BL45" s="310"/>
      <c r="BM45" s="310"/>
      <c r="BN45" s="310"/>
    </row>
    <row r="46" spans="1:110" x14ac:dyDescent="0.25">
      <c r="AN46" s="82">
        <v>8</v>
      </c>
      <c r="AO46" s="82">
        <v>0.70891755695856618</v>
      </c>
      <c r="AP46" s="82">
        <v>0.51705496246172822</v>
      </c>
      <c r="AQ46" s="82">
        <v>0.37573457465109</v>
      </c>
      <c r="AR46" s="82">
        <v>0.48693671100573443</v>
      </c>
      <c r="AS46" s="82">
        <v>0.72071005116237352</v>
      </c>
      <c r="AT46" s="82">
        <v>0.66359189732742241</v>
      </c>
      <c r="AU46" s="82">
        <v>0.64025704058150301</v>
      </c>
      <c r="AV46" s="82">
        <v>1</v>
      </c>
      <c r="AW46" s="82"/>
      <c r="AX46" s="82"/>
      <c r="AY46" s="82"/>
      <c r="AZ46" s="82"/>
      <c r="BA46" s="82"/>
      <c r="BB46" s="33"/>
      <c r="BH46" s="33"/>
      <c r="BI46" s="310"/>
      <c r="BJ46" s="310"/>
      <c r="BK46" s="310"/>
      <c r="BL46" s="310"/>
      <c r="BM46" s="310"/>
      <c r="BN46" s="310"/>
    </row>
    <row r="47" spans="1:110" x14ac:dyDescent="0.25">
      <c r="AN47" s="82">
        <v>9</v>
      </c>
      <c r="AO47" s="82">
        <v>0.6605286344459842</v>
      </c>
      <c r="AP47" s="82">
        <v>0.50443506120616555</v>
      </c>
      <c r="AQ47" s="82">
        <v>0.44556639433950351</v>
      </c>
      <c r="AR47" s="82">
        <v>0.53110357492352445</v>
      </c>
      <c r="AS47" s="82">
        <v>0.69817049506941453</v>
      </c>
      <c r="AT47" s="82">
        <v>0.72023478145494835</v>
      </c>
      <c r="AU47" s="82">
        <v>0.68481503430172574</v>
      </c>
      <c r="AV47" s="82">
        <v>0.79056941504209477</v>
      </c>
      <c r="AW47" s="82">
        <v>1</v>
      </c>
      <c r="AX47" s="82"/>
      <c r="AY47" s="82"/>
      <c r="AZ47" s="82"/>
      <c r="BA47" s="82"/>
      <c r="BB47" s="33"/>
    </row>
    <row r="48" spans="1:110" x14ac:dyDescent="0.25">
      <c r="AN48" s="82">
        <v>10</v>
      </c>
      <c r="AO48" s="82">
        <v>0.42033640373835368</v>
      </c>
      <c r="AP48" s="297">
        <v>0.2610363253794144</v>
      </c>
      <c r="AQ48" s="297">
        <v>0.22278319716975173</v>
      </c>
      <c r="AR48" s="82">
        <v>0.53110357492352445</v>
      </c>
      <c r="AS48" s="82">
        <v>0.50557173780888642</v>
      </c>
      <c r="AT48" s="82">
        <v>0.34677970958941956</v>
      </c>
      <c r="AU48" s="82">
        <v>0.62526590088418432</v>
      </c>
      <c r="AV48" s="82">
        <v>0.68516015970314881</v>
      </c>
      <c r="AW48" s="82">
        <v>0.75</v>
      </c>
      <c r="AX48" s="82">
        <v>1</v>
      </c>
      <c r="AY48" s="82"/>
      <c r="AZ48" s="82"/>
      <c r="BA48" s="82"/>
      <c r="BB48" s="33"/>
    </row>
    <row r="49" spans="40:54" x14ac:dyDescent="0.25">
      <c r="AN49" s="285">
        <v>11</v>
      </c>
      <c r="AO49" s="82">
        <v>0.36739177223864955</v>
      </c>
      <c r="AP49" s="297">
        <v>0.26517561297437531</v>
      </c>
      <c r="AQ49" s="297">
        <v>0.15514429787209455</v>
      </c>
      <c r="AR49" s="82">
        <v>0.56171362683632287</v>
      </c>
      <c r="AS49" s="297">
        <v>0.33590905372290991</v>
      </c>
      <c r="AT49" s="297">
        <v>0.25277298475609178</v>
      </c>
      <c r="AU49" s="82">
        <v>0.64647993276598059</v>
      </c>
      <c r="AV49" s="82">
        <v>0.41290929379113678</v>
      </c>
      <c r="AW49" s="82">
        <v>0.58758022594422632</v>
      </c>
      <c r="AX49" s="82">
        <v>0.86738033353671506</v>
      </c>
      <c r="AY49" s="82">
        <v>1</v>
      </c>
      <c r="AZ49" s="82"/>
      <c r="BA49" s="82"/>
      <c r="BB49" s="33"/>
    </row>
    <row r="50" spans="40:54" x14ac:dyDescent="0.25">
      <c r="AN50">
        <v>12</v>
      </c>
      <c r="AO50">
        <v>0.60388108487711756</v>
      </c>
      <c r="AP50">
        <v>0.67340449050776563</v>
      </c>
      <c r="AQ50">
        <v>0.46676002800933641</v>
      </c>
      <c r="AR50">
        <v>0.66643241879106785</v>
      </c>
      <c r="AS50">
        <v>0.62797748036015355</v>
      </c>
      <c r="AT50">
        <v>0.59521128821296387</v>
      </c>
      <c r="AU50">
        <v>0.62693531901618627</v>
      </c>
      <c r="AV50">
        <v>0.57972132749994543</v>
      </c>
      <c r="AW50">
        <v>0.66782307112062822</v>
      </c>
      <c r="AX50">
        <v>0.66782307112062822</v>
      </c>
      <c r="AY50">
        <v>0.58914902584489248</v>
      </c>
      <c r="AZ50">
        <v>1</v>
      </c>
      <c r="BB50" s="33"/>
    </row>
    <row r="51" spans="40:54" x14ac:dyDescent="0.25">
      <c r="AN51">
        <v>13</v>
      </c>
      <c r="AO51" s="294">
        <v>-6.3077570029676941E-2</v>
      </c>
      <c r="AP51" s="294">
        <v>3.3151026482175223E-2</v>
      </c>
      <c r="AQ51" s="294">
        <v>-7.8007645123851582E-2</v>
      </c>
      <c r="AR51" s="294">
        <v>0.16133246197233722</v>
      </c>
      <c r="AS51" s="294">
        <v>0.11380255105092987</v>
      </c>
      <c r="AT51" s="294">
        <v>1.4010586662866802E-2</v>
      </c>
      <c r="AU51" s="294">
        <v>1.5638368577890114E-2</v>
      </c>
      <c r="AV51" s="294">
        <v>0.30450009279704654</v>
      </c>
      <c r="AW51" s="294">
        <v>0.19695964928958384</v>
      </c>
      <c r="AX51">
        <v>0.45957251500902901</v>
      </c>
      <c r="AY51" s="294">
        <v>0.19104568101702868</v>
      </c>
      <c r="AZ51" s="294">
        <v>0.30949223029508649</v>
      </c>
      <c r="BA51">
        <v>1</v>
      </c>
      <c r="BB51" s="33"/>
    </row>
    <row r="52" spans="40:54" x14ac:dyDescent="0.25"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33"/>
    </row>
    <row r="53" spans="40:54" x14ac:dyDescent="0.25">
      <c r="BB53" s="33"/>
    </row>
    <row r="54" spans="40:54" x14ac:dyDescent="0.25">
      <c r="BB54" s="33"/>
    </row>
    <row r="68" spans="41:53" x14ac:dyDescent="0.25">
      <c r="AO68" s="286"/>
      <c r="AP68" s="286"/>
      <c r="AQ68" s="286"/>
      <c r="AR68" s="286"/>
      <c r="AS68" s="286"/>
      <c r="AT68" s="286"/>
      <c r="AU68" s="286"/>
      <c r="AV68" s="286"/>
      <c r="AW68" s="286"/>
      <c r="AX68" s="286"/>
      <c r="AY68" s="33"/>
      <c r="AZ68" s="33"/>
      <c r="BA68" s="33"/>
    </row>
    <row r="69" spans="41:53" x14ac:dyDescent="0.25">
      <c r="AO69" s="287"/>
      <c r="AP69" s="287"/>
      <c r="AQ69" s="287"/>
      <c r="AR69" s="287"/>
      <c r="AS69" s="287"/>
      <c r="AT69" s="287"/>
      <c r="AU69" s="287"/>
      <c r="AV69" s="287"/>
      <c r="AW69" s="33"/>
      <c r="AX69" s="33"/>
      <c r="AY69" s="33"/>
      <c r="AZ69" s="33"/>
      <c r="BA69" s="33"/>
    </row>
    <row r="70" spans="41:53" x14ac:dyDescent="0.25"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</row>
  </sheetData>
  <sortState ref="AW48:AW51">
    <sortCondition descending="1" ref="AW48:AW51"/>
  </sortState>
  <mergeCells count="19">
    <mergeCell ref="CL1:CO1"/>
    <mergeCell ref="BC5:CH5"/>
    <mergeCell ref="AN5:AZ5"/>
    <mergeCell ref="B5:G5"/>
    <mergeCell ref="J5:M5"/>
    <mergeCell ref="P5:T5"/>
    <mergeCell ref="W5:AA5"/>
    <mergeCell ref="AH5:AK5"/>
    <mergeCell ref="AD5:AG5"/>
    <mergeCell ref="CL5:CU5"/>
    <mergeCell ref="BM44:BN44"/>
    <mergeCell ref="BM45:BN45"/>
    <mergeCell ref="BM46:BN46"/>
    <mergeCell ref="BI44:BJ44"/>
    <mergeCell ref="BI45:BJ45"/>
    <mergeCell ref="BI46:BJ46"/>
    <mergeCell ref="BK44:BL44"/>
    <mergeCell ref="BK45:BL45"/>
    <mergeCell ref="BK46:BL4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Entrance Info</vt:lpstr>
      <vt:lpstr>Grds&amp;NYSTCE</vt:lpstr>
      <vt:lpstr>Int + PLP</vt:lpstr>
      <vt:lpstr>Svys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SrRemigia</dc:creator>
  <cp:lastModifiedBy>.</cp:lastModifiedBy>
  <cp:lastPrinted>2015-07-15T13:22:37Z</cp:lastPrinted>
  <dcterms:created xsi:type="dcterms:W3CDTF">2014-09-17T12:40:47Z</dcterms:created>
  <dcterms:modified xsi:type="dcterms:W3CDTF">2015-08-02T21:49:45Z</dcterms:modified>
</cp:coreProperties>
</file>